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_Hans_2025\Ritter\Weinloben_2026\"/>
    </mc:Choice>
  </mc:AlternateContent>
  <xr:revisionPtr revIDLastSave="0" documentId="13_ncr:1_{202A9F51-E4AE-44C8-B7AD-DFC451641000}" xr6:coauthVersionLast="47" xr6:coauthVersionMax="47" xr10:uidLastSave="{00000000-0000-0000-0000-000000000000}"/>
  <bookViews>
    <workbookView xWindow="-108" yWindow="-108" windowWidth="23256" windowHeight="13896" xr2:uid="{EB2B37FF-F0ED-4D85-8C08-54FB72DC7C66}"/>
  </bookViews>
  <sheets>
    <sheet name="Kirnsteyn" sheetId="1" r:id="rId1"/>
  </sheets>
  <externalReferences>
    <externalReference r:id="rId2"/>
  </externalReferences>
  <definedNames>
    <definedName name="_xlnm.Print_Area" localSheetId="0">Kirnsteyn!$B$1:$S$37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42" i="1" l="1"/>
  <c r="AS42" i="1"/>
  <c r="Q34" i="1"/>
  <c r="D35" i="1"/>
  <c r="Q30" i="1"/>
  <c r="M30" i="1"/>
  <c r="L30" i="1"/>
  <c r="K30" i="1"/>
  <c r="J30" i="1"/>
  <c r="I30" i="1"/>
  <c r="H30" i="1"/>
  <c r="G30" i="1"/>
  <c r="F30" i="1"/>
  <c r="E30" i="1"/>
  <c r="D30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B28" i="1"/>
  <c r="BA28" i="1"/>
  <c r="AZ28" i="1"/>
  <c r="AW28" i="1"/>
  <c r="AV28" i="1"/>
  <c r="AO28" i="1"/>
  <c r="AN28" i="1"/>
  <c r="AM28" i="1"/>
  <c r="AL28" i="1"/>
  <c r="AQ28" i="1" s="1"/>
  <c r="S28" i="1" s="1"/>
  <c r="AF28" i="1"/>
  <c r="AD28" i="1"/>
  <c r="AC28" i="1"/>
  <c r="AA28" i="1"/>
  <c r="Z28" i="1"/>
  <c r="Y28" i="1"/>
  <c r="X28" i="1"/>
  <c r="V28" i="1"/>
  <c r="R28" i="1"/>
  <c r="A28" i="1"/>
  <c r="BR26" i="1"/>
  <c r="BQ26" i="1"/>
  <c r="BP26" i="1"/>
  <c r="BO26" i="1"/>
  <c r="BN26" i="1"/>
  <c r="BM26" i="1"/>
  <c r="BL26" i="1"/>
  <c r="BK26" i="1"/>
  <c r="BJ26" i="1"/>
  <c r="BI26" i="1"/>
  <c r="BH26" i="1"/>
  <c r="BS26" i="1" s="1"/>
  <c r="BB26" i="1"/>
  <c r="BA26" i="1"/>
  <c r="AZ26" i="1"/>
  <c r="AW26" i="1"/>
  <c r="AV26" i="1"/>
  <c r="AO26" i="1"/>
  <c r="AN26" i="1"/>
  <c r="AM26" i="1"/>
  <c r="AL26" i="1"/>
  <c r="AF26" i="1"/>
  <c r="AD26" i="1"/>
  <c r="AC26" i="1"/>
  <c r="AA26" i="1"/>
  <c r="Z26" i="1"/>
  <c r="Y26" i="1"/>
  <c r="X26" i="1"/>
  <c r="V26" i="1"/>
  <c r="R26" i="1"/>
  <c r="A26" i="1"/>
  <c r="BR24" i="1"/>
  <c r="BQ24" i="1"/>
  <c r="BP24" i="1"/>
  <c r="BO24" i="1"/>
  <c r="BN24" i="1"/>
  <c r="BM24" i="1"/>
  <c r="BL24" i="1"/>
  <c r="BK24" i="1"/>
  <c r="BJ24" i="1"/>
  <c r="BI24" i="1"/>
  <c r="BH24" i="1"/>
  <c r="BS24" i="1" s="1"/>
  <c r="BB24" i="1"/>
  <c r="BA24" i="1"/>
  <c r="AZ24" i="1"/>
  <c r="AW24" i="1"/>
  <c r="AV24" i="1"/>
  <c r="AO24" i="1"/>
  <c r="AN24" i="1"/>
  <c r="AM24" i="1"/>
  <c r="AL24" i="1"/>
  <c r="AQ24" i="1" s="1"/>
  <c r="S24" i="1" s="1"/>
  <c r="AF24" i="1"/>
  <c r="AD24" i="1"/>
  <c r="AC24" i="1"/>
  <c r="AA24" i="1"/>
  <c r="Z24" i="1"/>
  <c r="Y24" i="1"/>
  <c r="X24" i="1"/>
  <c r="V24" i="1"/>
  <c r="R24" i="1"/>
  <c r="A24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B22" i="1"/>
  <c r="BA22" i="1"/>
  <c r="AZ22" i="1"/>
  <c r="AW22" i="1"/>
  <c r="AV22" i="1"/>
  <c r="AO22" i="1"/>
  <c r="AN22" i="1"/>
  <c r="AM22" i="1"/>
  <c r="AL22" i="1"/>
  <c r="AQ22" i="1" s="1"/>
  <c r="S22" i="1" s="1"/>
  <c r="AF22" i="1"/>
  <c r="AD22" i="1"/>
  <c r="AC22" i="1"/>
  <c r="AA22" i="1"/>
  <c r="Z22" i="1"/>
  <c r="Y22" i="1"/>
  <c r="X22" i="1"/>
  <c r="V22" i="1"/>
  <c r="R22" i="1"/>
  <c r="A22" i="1"/>
  <c r="BR20" i="1"/>
  <c r="BQ20" i="1"/>
  <c r="BP20" i="1"/>
  <c r="BO20" i="1"/>
  <c r="BN20" i="1"/>
  <c r="BM20" i="1"/>
  <c r="BL20" i="1"/>
  <c r="BK20" i="1"/>
  <c r="BJ20" i="1"/>
  <c r="BI20" i="1"/>
  <c r="BH20" i="1"/>
  <c r="BS20" i="1" s="1"/>
  <c r="BB20" i="1"/>
  <c r="BA20" i="1"/>
  <c r="AZ20" i="1"/>
  <c r="AW20" i="1"/>
  <c r="AV20" i="1"/>
  <c r="AO20" i="1"/>
  <c r="AN20" i="1"/>
  <c r="AM20" i="1"/>
  <c r="AL20" i="1"/>
  <c r="AQ20" i="1" s="1"/>
  <c r="S20" i="1" s="1"/>
  <c r="AF20" i="1"/>
  <c r="AD20" i="1"/>
  <c r="AC20" i="1"/>
  <c r="AA20" i="1"/>
  <c r="Z20" i="1"/>
  <c r="Y20" i="1"/>
  <c r="X20" i="1"/>
  <c r="V20" i="1"/>
  <c r="R20" i="1"/>
  <c r="A20" i="1"/>
  <c r="BR18" i="1"/>
  <c r="BQ18" i="1"/>
  <c r="BP18" i="1"/>
  <c r="BO18" i="1"/>
  <c r="BN18" i="1"/>
  <c r="BM18" i="1"/>
  <c r="BL18" i="1"/>
  <c r="BK18" i="1"/>
  <c r="BJ18" i="1"/>
  <c r="BI18" i="1"/>
  <c r="BH18" i="1"/>
  <c r="BS18" i="1" s="1"/>
  <c r="BB18" i="1"/>
  <c r="BA18" i="1"/>
  <c r="AZ18" i="1"/>
  <c r="AW18" i="1"/>
  <c r="AV18" i="1"/>
  <c r="AO18" i="1"/>
  <c r="AN18" i="1"/>
  <c r="AM18" i="1"/>
  <c r="AL18" i="1"/>
  <c r="AQ18" i="1" s="1"/>
  <c r="S18" i="1" s="1"/>
  <c r="AF18" i="1"/>
  <c r="AD18" i="1"/>
  <c r="AC18" i="1"/>
  <c r="AA18" i="1"/>
  <c r="Z18" i="1"/>
  <c r="Y18" i="1"/>
  <c r="X18" i="1"/>
  <c r="V18" i="1"/>
  <c r="R18" i="1"/>
  <c r="A18" i="1"/>
  <c r="BR16" i="1"/>
  <c r="BQ16" i="1"/>
  <c r="BP16" i="1"/>
  <c r="BO16" i="1"/>
  <c r="BN16" i="1"/>
  <c r="BM16" i="1"/>
  <c r="BL16" i="1"/>
  <c r="BK16" i="1"/>
  <c r="BJ16" i="1"/>
  <c r="BI16" i="1"/>
  <c r="BH16" i="1"/>
  <c r="BS16" i="1" s="1"/>
  <c r="BB16" i="1"/>
  <c r="BA16" i="1"/>
  <c r="AZ16" i="1"/>
  <c r="AW16" i="1"/>
  <c r="AV16" i="1"/>
  <c r="AO16" i="1"/>
  <c r="AN16" i="1"/>
  <c r="AM16" i="1"/>
  <c r="AL16" i="1"/>
  <c r="AQ16" i="1" s="1"/>
  <c r="S16" i="1" s="1"/>
  <c r="AF16" i="1"/>
  <c r="AD16" i="1"/>
  <c r="AC16" i="1"/>
  <c r="AA16" i="1"/>
  <c r="Z16" i="1"/>
  <c r="Y16" i="1"/>
  <c r="X16" i="1"/>
  <c r="V16" i="1"/>
  <c r="R16" i="1"/>
  <c r="A16" i="1"/>
  <c r="BR14" i="1"/>
  <c r="BQ14" i="1"/>
  <c r="BP14" i="1"/>
  <c r="BO14" i="1"/>
  <c r="BN14" i="1"/>
  <c r="BM14" i="1"/>
  <c r="BL14" i="1"/>
  <c r="BK14" i="1"/>
  <c r="BJ14" i="1"/>
  <c r="BI14" i="1"/>
  <c r="BH14" i="1"/>
  <c r="BS14" i="1" s="1"/>
  <c r="BB14" i="1"/>
  <c r="BA14" i="1"/>
  <c r="AZ14" i="1"/>
  <c r="AW14" i="1"/>
  <c r="AV14" i="1"/>
  <c r="AO14" i="1"/>
  <c r="AN14" i="1"/>
  <c r="AM14" i="1"/>
  <c r="AL14" i="1"/>
  <c r="AQ14" i="1" s="1"/>
  <c r="S14" i="1" s="1"/>
  <c r="AF14" i="1"/>
  <c r="AD14" i="1"/>
  <c r="AC14" i="1"/>
  <c r="AA14" i="1"/>
  <c r="Z14" i="1"/>
  <c r="Y14" i="1"/>
  <c r="X14" i="1"/>
  <c r="V14" i="1"/>
  <c r="R14" i="1"/>
  <c r="A14" i="1"/>
  <c r="BR12" i="1"/>
  <c r="BQ12" i="1"/>
  <c r="BP12" i="1"/>
  <c r="BO12" i="1"/>
  <c r="BN12" i="1"/>
  <c r="BM12" i="1"/>
  <c r="BL12" i="1"/>
  <c r="BK12" i="1"/>
  <c r="BJ12" i="1"/>
  <c r="BI12" i="1"/>
  <c r="BH12" i="1"/>
  <c r="BS12" i="1" s="1"/>
  <c r="BB12" i="1"/>
  <c r="BA12" i="1"/>
  <c r="AZ12" i="1"/>
  <c r="AW12" i="1"/>
  <c r="AV12" i="1"/>
  <c r="AO12" i="1"/>
  <c r="AN12" i="1"/>
  <c r="A12" i="1" s="1"/>
  <c r="AM12" i="1"/>
  <c r="AL12" i="1"/>
  <c r="AQ12" i="1" s="1"/>
  <c r="S12" i="1" s="1"/>
  <c r="AF12" i="1"/>
  <c r="AD12" i="1"/>
  <c r="AC12" i="1"/>
  <c r="AA12" i="1"/>
  <c r="Z12" i="1"/>
  <c r="Y12" i="1"/>
  <c r="X12" i="1"/>
  <c r="V12" i="1"/>
  <c r="R12" i="1"/>
  <c r="BR10" i="1"/>
  <c r="BQ10" i="1"/>
  <c r="BP10" i="1"/>
  <c r="BO10" i="1"/>
  <c r="BN10" i="1"/>
  <c r="BM10" i="1"/>
  <c r="BL10" i="1"/>
  <c r="BK10" i="1"/>
  <c r="BJ10" i="1"/>
  <c r="BI10" i="1"/>
  <c r="BH10" i="1"/>
  <c r="BS10" i="1" s="1"/>
  <c r="BB10" i="1"/>
  <c r="BA10" i="1"/>
  <c r="AZ10" i="1"/>
  <c r="AW10" i="1"/>
  <c r="AV10" i="1"/>
  <c r="AO10" i="1"/>
  <c r="AN10" i="1"/>
  <c r="AM10" i="1"/>
  <c r="AL10" i="1"/>
  <c r="AQ10" i="1" s="1"/>
  <c r="S10" i="1" s="1"/>
  <c r="AF10" i="1"/>
  <c r="AD10" i="1"/>
  <c r="AC10" i="1"/>
  <c r="AA10" i="1"/>
  <c r="Z10" i="1"/>
  <c r="Y10" i="1"/>
  <c r="X10" i="1"/>
  <c r="V10" i="1"/>
  <c r="R10" i="1"/>
  <c r="A10" i="1"/>
  <c r="BR8" i="1"/>
  <c r="BQ8" i="1"/>
  <c r="BP8" i="1"/>
  <c r="BO8" i="1"/>
  <c r="BN8" i="1"/>
  <c r="BM8" i="1"/>
  <c r="BL8" i="1"/>
  <c r="BK8" i="1"/>
  <c r="BJ8" i="1"/>
  <c r="BI8" i="1"/>
  <c r="BH8" i="1"/>
  <c r="BS8" i="1" s="1"/>
  <c r="BB8" i="1"/>
  <c r="BA8" i="1"/>
  <c r="AZ8" i="1"/>
  <c r="AW8" i="1"/>
  <c r="AV8" i="1"/>
  <c r="AO8" i="1"/>
  <c r="AN8" i="1"/>
  <c r="AM8" i="1"/>
  <c r="AL8" i="1"/>
  <c r="AF8" i="1"/>
  <c r="AD8" i="1"/>
  <c r="AC8" i="1"/>
  <c r="AA8" i="1"/>
  <c r="Z8" i="1"/>
  <c r="Y8" i="1"/>
  <c r="X8" i="1"/>
  <c r="V8" i="1"/>
  <c r="BR6" i="1"/>
  <c r="BQ6" i="1"/>
  <c r="BP6" i="1"/>
  <c r="BO6" i="1"/>
  <c r="BN6" i="1"/>
  <c r="BM6" i="1"/>
  <c r="BL6" i="1"/>
  <c r="BK6" i="1"/>
  <c r="BJ6" i="1"/>
  <c r="BI6" i="1"/>
  <c r="BH6" i="1"/>
  <c r="BS6" i="1" s="1"/>
  <c r="BS1" i="1" s="1"/>
  <c r="BB6" i="1"/>
  <c r="BA6" i="1"/>
  <c r="AZ6" i="1"/>
  <c r="AW6" i="1"/>
  <c r="AV6" i="1"/>
  <c r="AO6" i="1"/>
  <c r="AN6" i="1"/>
  <c r="A6" i="1" s="1"/>
  <c r="AM6" i="1"/>
  <c r="AL6" i="1"/>
  <c r="AF6" i="1"/>
  <c r="AD6" i="1"/>
  <c r="AC6" i="1"/>
  <c r="AA6" i="1"/>
  <c r="Z6" i="1"/>
  <c r="Y6" i="1"/>
  <c r="X6" i="1"/>
  <c r="V6" i="1"/>
  <c r="AS2" i="1"/>
  <c r="BR1" i="1"/>
  <c r="BQ1" i="1"/>
  <c r="BP1" i="1"/>
  <c r="BO1" i="1"/>
  <c r="BN1" i="1"/>
  <c r="BM1" i="1"/>
  <c r="BL1" i="1"/>
  <c r="BK1" i="1"/>
  <c r="BJ1" i="1"/>
  <c r="BI1" i="1"/>
  <c r="BH1" i="1"/>
  <c r="BC1" i="1"/>
  <c r="BB1" i="1"/>
  <c r="BA1" i="1"/>
  <c r="AT1" i="1"/>
  <c r="AB1" i="1"/>
  <c r="P30" i="1" s="1"/>
  <c r="AA1" i="1"/>
  <c r="Z1" i="1"/>
  <c r="Y1" i="1"/>
  <c r="W1" i="1"/>
  <c r="C30" i="1" s="1"/>
  <c r="U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AQ6" i="1" l="1"/>
  <c r="S6" i="1" s="1"/>
  <c r="AQ26" i="1"/>
  <c r="S26" i="1" s="1"/>
  <c r="AQ8" i="1"/>
  <c r="S8" i="1" s="1"/>
  <c r="R8" i="1" s="1"/>
  <c r="AS28" i="1"/>
  <c r="AU28" i="1" s="1"/>
  <c r="AS26" i="1"/>
  <c r="AU26" i="1" s="1"/>
  <c r="AS24" i="1"/>
  <c r="AU24" i="1" s="1"/>
  <c r="AS22" i="1"/>
  <c r="AU22" i="1" s="1"/>
  <c r="AS20" i="1"/>
  <c r="AU20" i="1" s="1"/>
  <c r="AS18" i="1"/>
  <c r="AU18" i="1" s="1"/>
  <c r="AS16" i="1"/>
  <c r="AU16" i="1" s="1"/>
  <c r="AS14" i="1"/>
  <c r="AU14" i="1" s="1"/>
  <c r="AS12" i="1"/>
  <c r="AU12" i="1" s="1"/>
  <c r="AS10" i="1"/>
  <c r="AU10" i="1" s="1"/>
  <c r="AS8" i="1"/>
  <c r="AU8" i="1" s="1"/>
  <c r="R6" i="1"/>
  <c r="Q33" i="1"/>
  <c r="A8" i="1"/>
  <c r="A2" i="1" s="1"/>
  <c r="R33" i="1" l="1"/>
  <c r="S1" i="1" s="1"/>
  <c r="T1" i="1"/>
  <c r="AS6" i="1"/>
  <c r="AT6" i="1"/>
  <c r="AT8" i="1" s="1"/>
  <c r="AT10" i="1" s="1"/>
  <c r="AT12" i="1" s="1"/>
  <c r="AT14" i="1" s="1"/>
  <c r="AT16" i="1" s="1"/>
  <c r="AT18" i="1" s="1"/>
  <c r="AT20" i="1" s="1"/>
  <c r="AT22" i="1" s="1"/>
  <c r="AT24" i="1" s="1"/>
  <c r="AT26" i="1" s="1"/>
  <c r="AT28" i="1" s="1"/>
  <c r="AU6" i="1" l="1"/>
  <c r="AS30" i="1"/>
</calcChain>
</file>

<file path=xl/sharedStrings.xml><?xml version="1.0" encoding="utf-8"?>
<sst xmlns="http://schemas.openxmlformats.org/spreadsheetml/2006/main" count="94" uniqueCount="69">
  <si>
    <t>Anfang</t>
  </si>
  <si>
    <t>Anmeldungen:</t>
  </si>
  <si>
    <t>Ausflug bezahlt!</t>
  </si>
  <si>
    <t>Funktion</t>
  </si>
  <si>
    <t>Ende</t>
  </si>
  <si>
    <t>Name des Bündnisses</t>
  </si>
  <si>
    <t>Auswertung Thomalwirt</t>
  </si>
  <si>
    <t xml:space="preserve">Gründungsjahr: </t>
  </si>
  <si>
    <t>Rindsuppe</t>
  </si>
  <si>
    <t>Knoblauchsuppe</t>
  </si>
  <si>
    <t>Wiener Schnitzel</t>
  </si>
  <si>
    <t>Gemüsecurry</t>
  </si>
  <si>
    <t>Hausburger</t>
  </si>
  <si>
    <t>L-Spezialsalat</t>
  </si>
  <si>
    <t>Zwiebelrostbraten</t>
  </si>
  <si>
    <t>Thomaltoast</t>
  </si>
  <si>
    <t>Hauspizza</t>
  </si>
  <si>
    <t>Eispala</t>
  </si>
  <si>
    <t>Tonkabohne</t>
  </si>
  <si>
    <t>Mittagseinkehr</t>
  </si>
  <si>
    <t>bitte bei den Veranstaltungen ankreuzen!</t>
  </si>
  <si>
    <t>RS</t>
  </si>
  <si>
    <t>KS</t>
  </si>
  <si>
    <t>WS</t>
  </si>
  <si>
    <t>GC</t>
  </si>
  <si>
    <t>HB</t>
  </si>
  <si>
    <t>LS</t>
  </si>
  <si>
    <t>ZR</t>
  </si>
  <si>
    <t>TT</t>
  </si>
  <si>
    <t>HP</t>
  </si>
  <si>
    <t>EP</t>
  </si>
  <si>
    <t>MC</t>
  </si>
  <si>
    <t>Namen (Fähnleinführer bitte in der ersten Zeile anführen):</t>
  </si>
  <si>
    <t>3G-Status kontrolliert</t>
  </si>
  <si>
    <t>Zahlstatus</t>
  </si>
  <si>
    <t>Offen:</t>
  </si>
  <si>
    <t>zu bezahlen</t>
  </si>
  <si>
    <t>Banner</t>
  </si>
  <si>
    <t>Stellung im Bund</t>
  </si>
  <si>
    <t>Anzahl der Sassen</t>
  </si>
  <si>
    <r>
      <t>G</t>
    </r>
    <r>
      <rPr>
        <sz val="11"/>
        <color theme="1"/>
        <rFont val="Arial"/>
        <family val="2"/>
      </rPr>
      <t>enesen</t>
    </r>
  </si>
  <si>
    <r>
      <t>Ge</t>
    </r>
    <r>
      <rPr>
        <b/>
        <sz val="12"/>
        <color theme="9" tint="-0.249977111117893"/>
        <rFont val="Arial"/>
        <family val="2"/>
      </rPr>
      <t>I</t>
    </r>
    <r>
      <rPr>
        <sz val="11"/>
        <color theme="1"/>
        <rFont val="Arial"/>
        <family val="2"/>
      </rPr>
      <t>mpft</t>
    </r>
  </si>
  <si>
    <r>
      <t>Ge</t>
    </r>
    <r>
      <rPr>
        <b/>
        <sz val="12"/>
        <color rgb="FFFF0000"/>
        <rFont val="Arial"/>
        <family val="2"/>
      </rPr>
      <t>T</t>
    </r>
    <r>
      <rPr>
        <sz val="11"/>
        <color theme="1"/>
        <rFont val="Arial"/>
        <family val="2"/>
      </rPr>
      <t>estet</t>
    </r>
  </si>
  <si>
    <t>Name des Bundes   Kurz</t>
  </si>
  <si>
    <t>Name des Bundes  lang</t>
  </si>
  <si>
    <t>Profaner Name und Adresse</t>
  </si>
  <si>
    <t>Menükosten</t>
  </si>
  <si>
    <t>Nachspeise</t>
  </si>
  <si>
    <t>Brückenzoll</t>
  </si>
  <si>
    <t>Eintritt Begrüßungsabend</t>
  </si>
  <si>
    <t>Summe:</t>
  </si>
  <si>
    <t>Ausflug angemeldet mit dem Bus</t>
  </si>
  <si>
    <t>Ausflug angemeldet ohne Bus</t>
  </si>
  <si>
    <t>Leberkäsesemmerl</t>
  </si>
  <si>
    <t>Schweinsbratenweckerl</t>
  </si>
  <si>
    <t>Käsestangerl</t>
  </si>
  <si>
    <t>Anrede</t>
  </si>
  <si>
    <t>Ritterlich:</t>
  </si>
  <si>
    <t>Fähnleinführer</t>
  </si>
  <si>
    <t>den Hochedlen Großmeister</t>
  </si>
  <si>
    <t>Profan:</t>
  </si>
  <si>
    <t>Bannermitnahme Ja oder Nein:</t>
  </si>
  <si>
    <r>
      <t>IBAN: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0070C0"/>
        <rFont val="Arial"/>
        <family val="2"/>
      </rPr>
      <t>AT58 3400 0941 0440 5858</t>
    </r>
    <r>
      <rPr>
        <sz val="11"/>
        <color rgb="FF0070C0"/>
        <rFont val="Arial"/>
        <family val="2"/>
      </rPr>
      <t xml:space="preserve"> </t>
    </r>
    <r>
      <rPr>
        <sz val="11"/>
        <rFont val="Arial"/>
        <family val="2"/>
      </rPr>
      <t xml:space="preserve">  BIC:  RZOOAT2L</t>
    </r>
  </si>
  <si>
    <t>Summe bei Gesamtzahlung</t>
  </si>
  <si>
    <r>
      <t xml:space="preserve">Kontoinhaber: </t>
    </r>
    <r>
      <rPr>
        <b/>
        <sz val="11"/>
        <color theme="1"/>
        <rFont val="Arial"/>
        <family val="2"/>
      </rPr>
      <t>Ritterschaft der DEUTSCHHERRN auf Mauternburg</t>
    </r>
  </si>
  <si>
    <t>KBZ: Bund</t>
  </si>
  <si>
    <t>Weinloben:</t>
  </si>
  <si>
    <t>Mittagimbiss 24.10.2026 ab 12:15</t>
  </si>
  <si>
    <t>Weinloben im Aloisium 24.10.2026 17:30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</si>
</sst>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9" tint="-0.249977111117893"/>
      <name val="Arial"/>
      <family val="2"/>
    </font>
    <font>
      <b/>
      <sz val="11"/>
      <color indexed="8"/>
      <name val="Arial"/>
      <family val="2"/>
    </font>
    <font>
      <b/>
      <sz val="14"/>
      <color theme="1"/>
      <name val="Arial"/>
      <family val="2"/>
    </font>
    <font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70C0"/>
      <name val="Arial"/>
      <family val="2"/>
    </font>
    <font>
      <b/>
      <sz val="12"/>
      <color rgb="FF0070C0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9"/>
      <color theme="1"/>
      <name val="Arial"/>
      <family val="2"/>
    </font>
    <font>
      <sz val="11"/>
      <color rgb="FFFF00FF"/>
      <name val="Arial"/>
      <family val="2"/>
    </font>
    <font>
      <b/>
      <sz val="11"/>
      <color rgb="FFFF0000"/>
      <name val="Arial"/>
      <family val="2"/>
    </font>
    <font>
      <b/>
      <sz val="11"/>
      <color rgb="FF0070C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otted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 style="dotted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/>
    <xf numFmtId="164" fontId="3" fillId="0" borderId="0" xfId="0" applyNumberFormat="1" applyFont="1"/>
    <xf numFmtId="164" fontId="6" fillId="0" borderId="0" xfId="0" applyNumberFormat="1" applyFont="1"/>
    <xf numFmtId="0" fontId="4" fillId="0" borderId="0" xfId="0" applyFont="1" applyAlignment="1">
      <alignment horizontal="center"/>
    </xf>
    <xf numFmtId="1" fontId="2" fillId="0" borderId="0" xfId="0" applyNumberFormat="1" applyFont="1"/>
    <xf numFmtId="0" fontId="7" fillId="0" borderId="0" xfId="0" applyFont="1"/>
    <xf numFmtId="0" fontId="2" fillId="0" borderId="0" xfId="0" applyFont="1" applyAlignment="1">
      <alignment horizontal="center" vertical="center"/>
    </xf>
    <xf numFmtId="0" fontId="0" fillId="0" borderId="7" xfId="0" applyBorder="1" applyAlignment="1" applyProtection="1">
      <alignment horizontal="center"/>
      <protection locked="0"/>
    </xf>
    <xf numFmtId="0" fontId="9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8" fillId="0" borderId="0" xfId="0" applyFont="1" applyAlignment="1" applyProtection="1">
      <alignment horizontal="center"/>
      <protection locked="0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10" fillId="4" borderId="19" xfId="0" applyFont="1" applyFill="1" applyBorder="1" applyAlignment="1">
      <alignment horizontal="center" vertical="center" textRotation="90" wrapText="1"/>
    </xf>
    <xf numFmtId="0" fontId="10" fillId="8" borderId="20" xfId="0" applyFont="1" applyFill="1" applyBorder="1" applyAlignment="1">
      <alignment horizontal="center" vertical="center" textRotation="90" wrapText="1"/>
    </xf>
    <xf numFmtId="0" fontId="2" fillId="0" borderId="21" xfId="0" applyFont="1" applyBorder="1" applyAlignment="1">
      <alignment horizontal="center" vertical="center" textRotation="90" wrapText="1"/>
    </xf>
    <xf numFmtId="0" fontId="7" fillId="9" borderId="16" xfId="0" applyFont="1" applyFill="1" applyBorder="1" applyAlignment="1">
      <alignment horizontal="center" vertical="center" textRotation="90" wrapText="1"/>
    </xf>
    <xf numFmtId="0" fontId="7" fillId="0" borderId="22" xfId="0" applyFont="1" applyBorder="1" applyAlignment="1">
      <alignment horizontal="center" vertical="center" textRotation="90" wrapText="1"/>
    </xf>
    <xf numFmtId="0" fontId="4" fillId="7" borderId="23" xfId="0" applyFont="1" applyFill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2" fillId="10" borderId="0" xfId="0" applyFont="1" applyFill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textRotation="90"/>
    </xf>
    <xf numFmtId="0" fontId="12" fillId="0" borderId="0" xfId="0" applyFont="1" applyAlignment="1">
      <alignment textRotation="90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textRotation="90" wrapText="1"/>
    </xf>
    <xf numFmtId="0" fontId="2" fillId="0" borderId="0" xfId="0" applyFont="1" applyAlignment="1">
      <alignment wrapText="1"/>
    </xf>
    <xf numFmtId="0" fontId="15" fillId="0" borderId="26" xfId="0" applyFont="1" applyBorder="1" applyAlignment="1">
      <alignment horizontal="left"/>
    </xf>
    <xf numFmtId="0" fontId="5" fillId="0" borderId="27" xfId="0" applyFont="1" applyBorder="1" applyAlignment="1" applyProtection="1">
      <alignment horizontal="left"/>
      <protection locked="0"/>
    </xf>
    <xf numFmtId="0" fontId="5" fillId="11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6" borderId="31" xfId="0" applyFont="1" applyFill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7" borderId="31" xfId="0" applyFont="1" applyFill="1" applyBorder="1" applyAlignment="1" applyProtection="1">
      <alignment horizontal="center" vertical="center"/>
      <protection locked="0"/>
    </xf>
    <xf numFmtId="0" fontId="12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10" borderId="0" xfId="0" applyFont="1" applyFill="1" applyAlignment="1" applyProtection="1">
      <alignment horizontal="center" vertical="center"/>
      <protection locked="0"/>
    </xf>
    <xf numFmtId="0" fontId="2" fillId="10" borderId="0" xfId="0" applyFont="1" applyFill="1"/>
    <xf numFmtId="0" fontId="2" fillId="4" borderId="0" xfId="0" applyFont="1" applyFill="1"/>
    <xf numFmtId="1" fontId="2" fillId="0" borderId="0" xfId="0" applyNumberFormat="1" applyFont="1" applyAlignment="1">
      <alignment horizontal="center" vertical="center"/>
    </xf>
    <xf numFmtId="0" fontId="2" fillId="0" borderId="34" xfId="0" applyFont="1" applyBorder="1"/>
    <xf numFmtId="0" fontId="15" fillId="0" borderId="35" xfId="0" applyFont="1" applyBorder="1" applyAlignment="1">
      <alignment horizontal="left"/>
    </xf>
    <xf numFmtId="0" fontId="16" fillId="0" borderId="36" xfId="0" applyFont="1" applyBorder="1" applyAlignment="1" applyProtection="1">
      <alignment horizontal="left"/>
      <protection locked="0"/>
    </xf>
    <xf numFmtId="0" fontId="17" fillId="10" borderId="0" xfId="0" applyFont="1" applyFill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18" fillId="0" borderId="27" xfId="0" applyFont="1" applyBorder="1" applyAlignment="1" applyProtection="1">
      <alignment horizontal="left"/>
      <protection locked="0"/>
    </xf>
    <xf numFmtId="0" fontId="19" fillId="0" borderId="36" xfId="0" applyFont="1" applyBorder="1" applyAlignment="1" applyProtection="1">
      <alignment horizontal="left"/>
      <protection locked="0"/>
    </xf>
    <xf numFmtId="0" fontId="5" fillId="0" borderId="26" xfId="0" applyFont="1" applyBorder="1" applyAlignment="1" applyProtection="1">
      <alignment horizontal="left"/>
      <protection locked="0"/>
    </xf>
    <xf numFmtId="0" fontId="15" fillId="0" borderId="41" xfId="0" applyFont="1" applyBorder="1" applyAlignment="1">
      <alignment horizontal="left"/>
    </xf>
    <xf numFmtId="0" fontId="16" fillId="0" borderId="35" xfId="0" applyFont="1" applyBorder="1" applyAlignment="1" applyProtection="1">
      <alignment horizontal="left"/>
      <protection locked="0"/>
    </xf>
    <xf numFmtId="0" fontId="17" fillId="10" borderId="7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5" xfId="0" applyFont="1" applyBorder="1"/>
    <xf numFmtId="0" fontId="2" fillId="0" borderId="0" xfId="0" applyFont="1" applyAlignment="1">
      <alignment horizontal="right"/>
    </xf>
    <xf numFmtId="164" fontId="2" fillId="0" borderId="0" xfId="0" quotePrefix="1" applyNumberFormat="1" applyFont="1"/>
    <xf numFmtId="0" fontId="2" fillId="0" borderId="8" xfId="0" applyFont="1" applyBorder="1"/>
    <xf numFmtId="0" fontId="20" fillId="0" borderId="0" xfId="0" applyFont="1"/>
    <xf numFmtId="164" fontId="4" fillId="0" borderId="15" xfId="0" applyNumberFormat="1" applyFont="1" applyBorder="1"/>
    <xf numFmtId="164" fontId="3" fillId="0" borderId="8" xfId="0" applyNumberFormat="1" applyFont="1" applyBorder="1"/>
    <xf numFmtId="0" fontId="2" fillId="0" borderId="8" xfId="0" applyFont="1" applyBorder="1" applyAlignment="1">
      <alignment horizontal="right"/>
    </xf>
    <xf numFmtId="164" fontId="2" fillId="0" borderId="8" xfId="0" applyNumberFormat="1" applyFont="1" applyBorder="1"/>
    <xf numFmtId="0" fontId="4" fillId="0" borderId="0" xfId="0" applyFont="1" applyAlignment="1">
      <alignment horizontal="right"/>
    </xf>
    <xf numFmtId="0" fontId="21" fillId="0" borderId="34" xfId="0" applyFont="1" applyBorder="1" applyAlignment="1">
      <alignment horizontal="center"/>
    </xf>
    <xf numFmtId="164" fontId="7" fillId="0" borderId="45" xfId="0" applyNumberFormat="1" applyFont="1" applyBorder="1"/>
    <xf numFmtId="0" fontId="2" fillId="0" borderId="3" xfId="0" applyFont="1" applyBorder="1"/>
    <xf numFmtId="0" fontId="5" fillId="12" borderId="37" xfId="0" applyFont="1" applyFill="1" applyBorder="1" applyAlignment="1">
      <alignment horizontal="center" vertical="center"/>
    </xf>
    <xf numFmtId="0" fontId="5" fillId="12" borderId="38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5" fillId="12" borderId="42" xfId="0" applyFont="1" applyFill="1" applyBorder="1" applyAlignment="1">
      <alignment horizontal="center" vertical="center"/>
    </xf>
    <xf numFmtId="0" fontId="5" fillId="12" borderId="43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6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0" fillId="2" borderId="15" xfId="0" applyFont="1" applyFill="1" applyBorder="1" applyAlignment="1">
      <alignment horizontal="center" vertical="center" textRotation="90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_Hans_2025\Ritter\Mauternburg_2026\Kalkulation\Anmeldung_MB2026.xlsx" TargetMode="External"/><Relationship Id="rId1" Type="http://schemas.openxmlformats.org/officeDocument/2006/relationships/externalLinkPath" Target="/Users/HP_Hans_2025/Ritter/Mauternburg_2026/Kalkulation/Anmeldung_MB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Zusammenstellung"/>
      <sheetName val="Kalkulation "/>
      <sheetName val="Teilnehmerliste_ritterlich"/>
      <sheetName val="Reihung"/>
      <sheetName val="Platzreservierung Kultursaal"/>
      <sheetName val="Rittersaal_A4"/>
      <sheetName val="Bürgerstube_A4"/>
      <sheetName val="Jäger-Stueberl"/>
      <sheetName val="Mauternburg"/>
      <sheetName val="Schwemmritter"/>
      <sheetName val="Katzensteiner"/>
      <sheetName val="Wendlsteiner"/>
      <sheetName val="Güldener Humpen"/>
      <sheetName val="Puchberger"/>
      <sheetName val="Drachenstein"/>
      <sheetName val="Grüner Humpen"/>
      <sheetName val="Rosengarten"/>
      <sheetName val="Wallensteiner"/>
      <sheetName val="Vurthe"/>
      <sheetName val="Rosenburg"/>
      <sheetName val="Natternberger"/>
      <sheetName val="Elgersburger"/>
      <sheetName val="Falkenfelser"/>
      <sheetName val="Friedberg"/>
      <sheetName val="Frundsberg"/>
      <sheetName val="Schwarzburger"/>
      <sheetName val="Waldeckh"/>
      <sheetName val="Grünfels"/>
      <sheetName val="RB Karolinger"/>
      <sheetName val="Helfenstein"/>
      <sheetName val="ODHR"/>
      <sheetName val="Kirnsteyn"/>
      <sheetName val="Löwenritter"/>
      <sheetName val="Livland_Ostarichi"/>
      <sheetName val="Haldenwang"/>
      <sheetName val="Schwarzen Reuther"/>
      <sheetName val="Welfenritter"/>
      <sheetName val="Gralsritter"/>
      <sheetName val="Gutrat-Golling"/>
      <sheetName val="Caprun"/>
      <sheetName val="Peilstein"/>
      <sheetName val="Schwarze Kürassiere"/>
      <sheetName val="OMCCT"/>
      <sheetName val="St. Michael"/>
      <sheetName val="Gutrater_Hallein"/>
      <sheetName val="Haselburger"/>
      <sheetName val="Innergebirg"/>
      <sheetName val="Musik"/>
      <sheetName val="Ehrengäste"/>
      <sheetName val="Leer"/>
      <sheetName val="Aufruf"/>
      <sheetName val="Humpenkreisung"/>
      <sheetName val="Festzug-1"/>
      <sheetName val="Reihung-2"/>
      <sheetName val="Festzug-2"/>
      <sheetName val="Menuebestellung_sortiert"/>
      <sheetName val="Speisen-Thomalwirt"/>
      <sheetName val="Speisen_Burgschenke"/>
      <sheetName val="Kultursaal_leer_A3"/>
      <sheetName val="Kultursaal_leer_A4"/>
      <sheetName val="Gallerie-leer_A4"/>
      <sheetName val="Rittersaal-leer_A4"/>
      <sheetName val="Rittersaal-leer_A3"/>
      <sheetName val="Bürgerstube-leer_A4"/>
      <sheetName val="Jäger-Stueberl-leer"/>
      <sheetName val="Reservierung Kultursaa A3"/>
      <sheetName val="Rittersaal_Reservierungen"/>
      <sheetName val="Ritterstube_Reservierungen"/>
      <sheetName val="Stüberl_Reservierungen"/>
      <sheetName val="Adressen-Post"/>
      <sheetName val="Adressen-E-Mail angemeldet"/>
      <sheetName val="Platzreservierung Galerie"/>
      <sheetName val="leer-1"/>
      <sheetName val="Rittersaal"/>
      <sheetName val="Ritterstube"/>
      <sheetName val="Stueberl-Burg"/>
      <sheetName val="Stüberl 1"/>
      <sheetName val="Stüberl 2"/>
      <sheetName val="Stüberl 3"/>
      <sheetName val="fehlende Plätze"/>
      <sheetName val="Teilnehmerliste_profan"/>
      <sheetName val="Ausflug_Bus"/>
    </sheetNames>
    <sheetDataSet>
      <sheetData sheetId="0">
        <row r="25">
          <cell r="AH25">
            <v>47</v>
          </cell>
        </row>
        <row r="26">
          <cell r="AH26">
            <v>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EC2F-D504-4208-B9DF-64BE5527A05A}">
  <sheetPr>
    <pageSetUpPr fitToPage="1"/>
  </sheetPr>
  <dimension ref="A1:BS42"/>
  <sheetViews>
    <sheetView tabSelected="1" zoomScaleNormal="100" workbookViewId="0">
      <selection activeCell="D9" sqref="D9:O9"/>
    </sheetView>
  </sheetViews>
  <sheetFormatPr baseColWidth="10" defaultColWidth="11.5546875" defaultRowHeight="13.8" x14ac:dyDescent="0.25"/>
  <cols>
    <col min="1" max="1" width="5.6640625" style="1" customWidth="1"/>
    <col min="2" max="2" width="8.33203125" style="1" customWidth="1"/>
    <col min="3" max="3" width="63" style="1" customWidth="1"/>
    <col min="4" max="4" width="9" style="1" customWidth="1"/>
    <col min="5" max="5" width="9.109375" style="1" customWidth="1"/>
    <col min="6" max="13" width="7.6640625" style="1" customWidth="1"/>
    <col min="14" max="14" width="9.6640625" style="1" customWidth="1"/>
    <col min="15" max="15" width="7.6640625" style="1" customWidth="1"/>
    <col min="16" max="16" width="7.6640625" style="1" hidden="1" customWidth="1"/>
    <col min="17" max="19" width="11.5546875" style="1" customWidth="1"/>
    <col min="20" max="49" width="11.5546875" style="1"/>
    <col min="50" max="50" width="22.88671875" style="1" customWidth="1"/>
    <col min="51" max="16384" width="11.5546875" style="1"/>
  </cols>
  <sheetData>
    <row r="1" spans="1:71" ht="15.6" thickBot="1" x14ac:dyDescent="0.3">
      <c r="A1" s="1">
        <v>73</v>
      </c>
      <c r="B1" s="2" t="s">
        <v>0</v>
      </c>
      <c r="C1" s="2" t="s">
        <v>1</v>
      </c>
      <c r="D1" s="3">
        <f t="shared" ref="D1:F1" si="0">D30</f>
        <v>0</v>
      </c>
      <c r="E1" s="4">
        <f t="shared" si="0"/>
        <v>0</v>
      </c>
      <c r="F1" s="4">
        <f t="shared" si="0"/>
        <v>0</v>
      </c>
      <c r="G1" s="5">
        <f>G30</f>
        <v>0</v>
      </c>
      <c r="H1" s="6">
        <f>H30</f>
        <v>0</v>
      </c>
      <c r="I1" s="7">
        <f t="shared" ref="I1" si="1">I30</f>
        <v>0</v>
      </c>
      <c r="J1" s="4">
        <f>J30</f>
        <v>0</v>
      </c>
      <c r="K1" s="8">
        <f>K30</f>
        <v>0</v>
      </c>
      <c r="L1" s="4">
        <f>L30</f>
        <v>0</v>
      </c>
      <c r="M1" s="9">
        <f>M30</f>
        <v>0</v>
      </c>
      <c r="N1" s="10">
        <f>COUNTA(N6:N28)</f>
        <v>0</v>
      </c>
      <c r="O1" s="10">
        <f>COUNTA(O6:O28)</f>
        <v>0</v>
      </c>
      <c r="P1" s="3" t="e">
        <f>#REF!</f>
        <v>#REF!</v>
      </c>
      <c r="Q1" s="11">
        <f>AB1</f>
        <v>0</v>
      </c>
      <c r="R1" s="12">
        <f>Q34</f>
        <v>0</v>
      </c>
      <c r="S1" s="13">
        <f>R33</f>
        <v>0</v>
      </c>
      <c r="T1" s="14">
        <f>Q33</f>
        <v>0</v>
      </c>
      <c r="U1" s="15">
        <f>IF(O31="JA",1,0)</f>
        <v>0</v>
      </c>
      <c r="W1" s="1">
        <f>SUM(V6:V29)</f>
        <v>0</v>
      </c>
      <c r="Y1" s="1" t="e">
        <f>SUM(X6:X28)</f>
        <v>#REF!</v>
      </c>
      <c r="Z1" s="1" t="e">
        <f>SUM(Y6:Y28)</f>
        <v>#REF!</v>
      </c>
      <c r="AA1" s="1" t="e">
        <f>SUM(Z6:Z28)</f>
        <v>#REF!</v>
      </c>
      <c r="AB1" s="1">
        <f>SUM(AA6:AA28)</f>
        <v>0</v>
      </c>
      <c r="AT1" s="1">
        <f>[1]Zusammenstellung!AH25+1</f>
        <v>48</v>
      </c>
      <c r="AU1" s="2" t="s">
        <v>0</v>
      </c>
      <c r="AV1" s="1" t="s">
        <v>2</v>
      </c>
      <c r="AY1" s="1" t="s">
        <v>3</v>
      </c>
      <c r="BA1" s="16" t="e">
        <f>SUM(AZ6:AZ28)</f>
        <v>#REF!</v>
      </c>
      <c r="BB1" s="16" t="e">
        <f>SUM(BA6:BA28)</f>
        <v>#REF!</v>
      </c>
      <c r="BC1" s="16" t="e">
        <f>SUM(BB6:BB28)</f>
        <v>#REF!</v>
      </c>
      <c r="BH1" s="17">
        <f>SUM(BH6:BH28)</f>
        <v>0</v>
      </c>
      <c r="BI1" s="17">
        <f t="shared" ref="BI1:BS1" si="2">SUM(BI6:BI28)</f>
        <v>0</v>
      </c>
      <c r="BJ1" s="17" t="e">
        <f t="shared" si="2"/>
        <v>#REF!</v>
      </c>
      <c r="BK1" s="17" t="e">
        <f t="shared" si="2"/>
        <v>#REF!</v>
      </c>
      <c r="BL1" s="17" t="e">
        <f t="shared" si="2"/>
        <v>#REF!</v>
      </c>
      <c r="BM1" s="17" t="e">
        <f t="shared" si="2"/>
        <v>#REF!</v>
      </c>
      <c r="BN1" s="17" t="e">
        <f t="shared" si="2"/>
        <v>#REF!</v>
      </c>
      <c r="BO1" s="17" t="e">
        <f t="shared" si="2"/>
        <v>#REF!</v>
      </c>
      <c r="BP1" s="17" t="e">
        <f t="shared" si="2"/>
        <v>#REF!</v>
      </c>
      <c r="BQ1" s="17" t="e">
        <f t="shared" si="2"/>
        <v>#REF!</v>
      </c>
      <c r="BR1" s="17" t="e">
        <f t="shared" si="2"/>
        <v>#REF!</v>
      </c>
      <c r="BS1" s="17" t="e">
        <f t="shared" si="2"/>
        <v>#REF!</v>
      </c>
    </row>
    <row r="2" spans="1:71" ht="13.2" customHeight="1" thickTop="1" thickBot="1" x14ac:dyDescent="0.3">
      <c r="A2" s="1">
        <f>IF(MAX(A6:A29)=0,A1,MAX(A6:A29))</f>
        <v>73</v>
      </c>
      <c r="B2" s="1" t="s">
        <v>4</v>
      </c>
      <c r="C2" s="94" t="s">
        <v>5</v>
      </c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18"/>
      <c r="AS2" s="1">
        <f>[1]Zusammenstellung!AH26</f>
        <v>49</v>
      </c>
      <c r="AT2" s="1" t="s">
        <v>4</v>
      </c>
      <c r="BH2" s="1" t="s">
        <v>6</v>
      </c>
    </row>
    <row r="3" spans="1:71" ht="27" customHeight="1" thickBot="1" x14ac:dyDescent="0.35">
      <c r="C3" s="96"/>
      <c r="D3" s="97"/>
      <c r="E3" s="97"/>
      <c r="F3" s="97"/>
      <c r="G3" s="97"/>
      <c r="H3" s="97"/>
      <c r="I3" s="97"/>
      <c r="J3" s="97"/>
      <c r="K3" s="97"/>
      <c r="L3" s="97"/>
      <c r="M3" s="19"/>
      <c r="N3" s="20" t="s">
        <v>7</v>
      </c>
      <c r="O3" s="21"/>
      <c r="P3" s="22"/>
      <c r="BA3" s="16"/>
      <c r="BH3" s="1" t="s">
        <v>8</v>
      </c>
      <c r="BI3" s="1" t="s">
        <v>9</v>
      </c>
      <c r="BJ3" s="1" t="s">
        <v>10</v>
      </c>
      <c r="BK3" s="1" t="s">
        <v>11</v>
      </c>
      <c r="BL3" s="1" t="s">
        <v>12</v>
      </c>
      <c r="BM3" s="1" t="s">
        <v>13</v>
      </c>
      <c r="BN3" s="1" t="s">
        <v>14</v>
      </c>
      <c r="BO3" s="1" t="s">
        <v>15</v>
      </c>
      <c r="BP3" s="1" t="s">
        <v>16</v>
      </c>
      <c r="BQ3" s="1" t="s">
        <v>17</v>
      </c>
      <c r="BR3" s="1" t="s">
        <v>18</v>
      </c>
      <c r="BS3" s="1" t="s">
        <v>19</v>
      </c>
    </row>
    <row r="4" spans="1:71" ht="18" customHeight="1" thickTop="1" thickBot="1" x14ac:dyDescent="0.3">
      <c r="B4" s="23"/>
      <c r="C4" s="23"/>
      <c r="D4" s="98" t="s">
        <v>20</v>
      </c>
      <c r="E4" s="99"/>
      <c r="F4" s="99"/>
      <c r="G4" s="99"/>
      <c r="H4" s="99"/>
      <c r="I4" s="99"/>
      <c r="J4" s="99"/>
      <c r="K4" s="99"/>
      <c r="L4" s="99"/>
      <c r="M4" s="99"/>
      <c r="N4" s="100"/>
      <c r="O4" s="101"/>
      <c r="P4" s="24"/>
      <c r="BH4" s="1" t="s">
        <v>21</v>
      </c>
      <c r="BI4" s="1" t="s">
        <v>22</v>
      </c>
      <c r="BJ4" s="1" t="s">
        <v>23</v>
      </c>
      <c r="BK4" s="1" t="s">
        <v>24</v>
      </c>
      <c r="BL4" s="1" t="s">
        <v>25</v>
      </c>
      <c r="BM4" s="1" t="s">
        <v>26</v>
      </c>
      <c r="BN4" s="1" t="s">
        <v>27</v>
      </c>
      <c r="BO4" s="1" t="s">
        <v>28</v>
      </c>
      <c r="BP4" s="1" t="s">
        <v>29</v>
      </c>
      <c r="BQ4" s="1" t="s">
        <v>30</v>
      </c>
      <c r="BR4" s="1" t="s">
        <v>31</v>
      </c>
    </row>
    <row r="5" spans="1:71" ht="101.4" customHeight="1" thickBot="1" x14ac:dyDescent="0.3">
      <c r="B5" s="25"/>
      <c r="C5" s="25" t="s">
        <v>32</v>
      </c>
      <c r="D5" s="103" t="s">
        <v>67</v>
      </c>
      <c r="E5" s="26" t="s">
        <v>68</v>
      </c>
      <c r="F5" s="27"/>
      <c r="G5" s="28"/>
      <c r="H5" s="29"/>
      <c r="I5" s="30"/>
      <c r="J5" s="31"/>
      <c r="K5" s="32"/>
      <c r="L5" s="33"/>
      <c r="M5" s="34"/>
      <c r="N5" s="35"/>
      <c r="O5" s="36"/>
      <c r="P5" s="37" t="s">
        <v>33</v>
      </c>
      <c r="Q5" s="38" t="s">
        <v>34</v>
      </c>
      <c r="R5" s="38" t="s">
        <v>35</v>
      </c>
      <c r="S5" s="38" t="s">
        <v>36</v>
      </c>
      <c r="T5" s="38" t="s">
        <v>37</v>
      </c>
      <c r="U5" s="38" t="s">
        <v>38</v>
      </c>
      <c r="V5" s="39" t="s">
        <v>39</v>
      </c>
      <c r="X5" s="40" t="s">
        <v>40</v>
      </c>
      <c r="Y5" s="39" t="s">
        <v>41</v>
      </c>
      <c r="Z5" s="39" t="s">
        <v>42</v>
      </c>
      <c r="AA5" s="41" t="s">
        <v>33</v>
      </c>
      <c r="AC5" s="42" t="s">
        <v>43</v>
      </c>
      <c r="AD5" s="42" t="s">
        <v>44</v>
      </c>
      <c r="AF5" s="42" t="s">
        <v>45</v>
      </c>
      <c r="AL5" s="1" t="s">
        <v>46</v>
      </c>
      <c r="AM5" s="1" t="s">
        <v>47</v>
      </c>
      <c r="AN5" s="1" t="s">
        <v>48</v>
      </c>
      <c r="AO5" s="39" t="s">
        <v>49</v>
      </c>
      <c r="AP5" s="43"/>
      <c r="AQ5" s="43" t="s">
        <v>50</v>
      </c>
      <c r="AV5" s="41" t="s">
        <v>51</v>
      </c>
      <c r="AW5" s="41" t="s">
        <v>52</v>
      </c>
      <c r="AZ5" s="38" t="s">
        <v>53</v>
      </c>
      <c r="BA5" s="38" t="s">
        <v>54</v>
      </c>
      <c r="BB5" s="38" t="s">
        <v>55</v>
      </c>
      <c r="BE5" s="1" t="s">
        <v>56</v>
      </c>
    </row>
    <row r="6" spans="1:71" ht="16.95" customHeight="1" x14ac:dyDescent="0.25">
      <c r="A6" s="1" t="str">
        <f>IF(AN6&gt;0,A1,"")</f>
        <v/>
      </c>
      <c r="B6" s="44" t="s">
        <v>57</v>
      </c>
      <c r="C6" s="45"/>
      <c r="D6" s="46"/>
      <c r="E6" s="47"/>
      <c r="F6" s="11"/>
      <c r="G6" s="48"/>
      <c r="H6" s="49"/>
      <c r="I6" s="50"/>
      <c r="J6" s="51"/>
      <c r="K6" s="52"/>
      <c r="L6" s="53"/>
      <c r="M6" s="54"/>
      <c r="N6" s="55"/>
      <c r="O6" s="56"/>
      <c r="P6" s="57"/>
      <c r="R6" s="1">
        <f>IF(Q6="Ehrengast",0,IF(Q6="bez.",0,IF(COUNTA(D6:O6)&gt;=1,S6-Q6,0)))</f>
        <v>0</v>
      </c>
      <c r="S6" s="1">
        <f>IF(Q6="Ehrengast",0,AQ6)</f>
        <v>0</v>
      </c>
      <c r="V6" s="1">
        <f>COUNTA(E6:E6)</f>
        <v>0</v>
      </c>
      <c r="X6" s="1" t="e">
        <f>IF(#REF!="G",1,0)</f>
        <v>#REF!</v>
      </c>
      <c r="Y6" s="1" t="e">
        <f>IF(#REF!="I",1,0)</f>
        <v>#REF!</v>
      </c>
      <c r="Z6" s="1" t="e">
        <f>IF(#REF!="T",1,0)</f>
        <v>#REF!</v>
      </c>
      <c r="AA6" s="1">
        <f>IF(P6="Ja",1,0)</f>
        <v>0</v>
      </c>
      <c r="AC6" s="1">
        <f>C$37</f>
        <v>0</v>
      </c>
      <c r="AD6" s="1">
        <f>C$3</f>
        <v>0</v>
      </c>
      <c r="AF6" s="1">
        <f>C7</f>
        <v>0</v>
      </c>
      <c r="AL6" s="1">
        <f>IF($Q6="Ehrengast",0,(IF(OR(G6="Ja",H6="Ja"),D$33,0)))</f>
        <v>0</v>
      </c>
      <c r="AM6" s="1">
        <f>IF(E6="",0,IF($Q6="Ehrengast",0,IF(I6="Ja",D$34,0)))</f>
        <v>0</v>
      </c>
      <c r="AN6" s="1">
        <f>IF(E6="",0,IF($Q6="Ehrengast",0,IF(E6="W",$O$35,$D$32)))</f>
        <v>0</v>
      </c>
      <c r="AO6" s="1">
        <f>IF(D6="",0,IF($Q6="Ehrengast",0,IF(D6="W",$O$35,$D$31)))</f>
        <v>0</v>
      </c>
      <c r="AQ6" s="1">
        <f>IF((AL6+AM6+AN6+AO6)&gt;1,(AL6+AM6+AN6+AO6),0)</f>
        <v>0</v>
      </c>
      <c r="AS6" s="1" t="str">
        <f>IF(AND(AO6&gt;0,R6&lt;=0),1,"")</f>
        <v/>
      </c>
      <c r="AT6" s="58">
        <f>IF(AND(AO6&gt;0,R6&lt;=0),AT1,0)</f>
        <v>0</v>
      </c>
      <c r="AU6" s="59" t="str">
        <f>IF(AS6=1,AT6,"")</f>
        <v/>
      </c>
      <c r="AV6" s="1" t="e">
        <f>IF(OR(#REF!="Ja",#REF!="Ja"),1,0)</f>
        <v>#REF!</v>
      </c>
      <c r="AW6" s="1" t="e">
        <f>IF(OR(#REF!="W",#REF!="W"),1,0)</f>
        <v>#REF!</v>
      </c>
      <c r="AX6" s="1" t="s">
        <v>58</v>
      </c>
      <c r="AZ6" s="60" t="e">
        <f>VALUE(IF(MID(#REF!,1,1)&gt;=0,MID(#REF!,1,1),0))</f>
        <v>#REF!</v>
      </c>
      <c r="BA6" s="60" t="e">
        <f>VALUE(IF(MID(#REF!,3,1)&gt;=0,MID(#REF!,3,1),0))</f>
        <v>#REF!</v>
      </c>
      <c r="BB6" s="60" t="e">
        <f>VALUE(IF(MID(#REF!,5,1)&gt;=0,MID(#REF!,5,1),0))</f>
        <v>#REF!</v>
      </c>
      <c r="BE6" s="61" t="s">
        <v>59</v>
      </c>
      <c r="BH6" s="1">
        <f>IF($M6=BH$4,1,0)</f>
        <v>0</v>
      </c>
      <c r="BI6" s="1">
        <f>IF($M6=BI$4,1,0)</f>
        <v>0</v>
      </c>
      <c r="BJ6" s="1" t="e">
        <f>IF(#REF!=BJ$4,1,0)</f>
        <v>#REF!</v>
      </c>
      <c r="BK6" s="1" t="e">
        <f>IF(#REF!=BK$4,1,0)</f>
        <v>#REF!</v>
      </c>
      <c r="BL6" s="1" t="e">
        <f>IF(#REF!=BL$4,1,0)</f>
        <v>#REF!</v>
      </c>
      <c r="BM6" s="1" t="e">
        <f>IF(#REF!=BM$4,1,0)</f>
        <v>#REF!</v>
      </c>
      <c r="BN6" s="1" t="e">
        <f>IF(#REF!=BN$4,1,0)</f>
        <v>#REF!</v>
      </c>
      <c r="BO6" s="1" t="e">
        <f>IF(#REF!=BO$4,1,0)</f>
        <v>#REF!</v>
      </c>
      <c r="BP6" s="1" t="e">
        <f>IF(#REF!=BP$4,1,0)</f>
        <v>#REF!</v>
      </c>
      <c r="BQ6" s="1" t="e">
        <f>IF(#REF!=BQ$4,1,0)</f>
        <v>#REF!</v>
      </c>
      <c r="BR6" s="1" t="e">
        <f>IF(#REF!=BR$4,1,0)</f>
        <v>#REF!</v>
      </c>
      <c r="BS6" s="1" t="e">
        <f>IF(SUM(BH6:BR6)&gt;=1,1,0)</f>
        <v>#REF!</v>
      </c>
    </row>
    <row r="7" spans="1:71" ht="16.95" customHeight="1" thickBot="1" x14ac:dyDescent="0.3">
      <c r="B7" s="62" t="s">
        <v>60</v>
      </c>
      <c r="C7" s="63"/>
      <c r="D7" s="86"/>
      <c r="E7" s="87"/>
      <c r="F7" s="87"/>
      <c r="G7" s="87"/>
      <c r="H7" s="87"/>
      <c r="I7" s="87"/>
      <c r="J7" s="87"/>
      <c r="K7" s="87"/>
      <c r="L7" s="87"/>
      <c r="M7" s="88"/>
      <c r="N7" s="88"/>
      <c r="O7" s="89"/>
      <c r="P7" s="64"/>
      <c r="AZ7" s="16"/>
      <c r="BA7" s="16"/>
      <c r="BB7" s="16"/>
    </row>
    <row r="8" spans="1:71" ht="16.95" customHeight="1" x14ac:dyDescent="0.25">
      <c r="A8" s="1" t="str">
        <f>IF(AN8&gt;0,A6+1,"")</f>
        <v/>
      </c>
      <c r="B8" s="44" t="s">
        <v>57</v>
      </c>
      <c r="C8" s="45"/>
      <c r="D8" s="46"/>
      <c r="E8" s="47"/>
      <c r="F8" s="65"/>
      <c r="G8" s="48"/>
      <c r="H8" s="49"/>
      <c r="I8" s="50"/>
      <c r="J8" s="51"/>
      <c r="K8" s="52"/>
      <c r="L8" s="53"/>
      <c r="M8" s="54"/>
      <c r="N8" s="55"/>
      <c r="O8" s="56"/>
      <c r="P8" s="57"/>
      <c r="R8" s="1">
        <f>IF(Q8="Ehrengast",0,IF(Q8="bez.",0,IF(COUNTA(D8:O8)&gt;=1,S8-Q8,0)))</f>
        <v>0</v>
      </c>
      <c r="S8" s="1">
        <f>IF(Q8="Ehrengast",0,AQ8)</f>
        <v>0</v>
      </c>
      <c r="V8" s="1">
        <f>COUNTA(E8:E8)</f>
        <v>0</v>
      </c>
      <c r="X8" s="1" t="e">
        <f>IF(#REF!="G",1,0)</f>
        <v>#REF!</v>
      </c>
      <c r="Y8" s="1" t="e">
        <f>IF(#REF!="I",1,0)</f>
        <v>#REF!</v>
      </c>
      <c r="Z8" s="1" t="e">
        <f>IF(#REF!="T",1,0)</f>
        <v>#REF!</v>
      </c>
      <c r="AA8" s="1">
        <f>IF(P8="Ja",1,0)</f>
        <v>0</v>
      </c>
      <c r="AC8" s="1">
        <f>C$37</f>
        <v>0</v>
      </c>
      <c r="AD8" s="1">
        <f>C$3</f>
        <v>0</v>
      </c>
      <c r="AF8" s="1">
        <f>C9</f>
        <v>0</v>
      </c>
      <c r="AL8" s="1">
        <f>IF($Q8="Ehrengast",0,(IF(OR(G8="Ja",H8="Ja"),D$33,0)))</f>
        <v>0</v>
      </c>
      <c r="AM8" s="1">
        <f>IF(E8="",0,IF($Q8="Ehrengast",0,IF(I8="Ja",D$34,0)))</f>
        <v>0</v>
      </c>
      <c r="AN8" s="1">
        <f>IF(E8="",0,IF($Q8="Ehrengast",0,IF(E8="W",$O$35,$D$32)))</f>
        <v>0</v>
      </c>
      <c r="AO8" s="1">
        <f>IF(D8="",0,IF($Q8="Ehrengast",0,IF(D8="W",$O$35,$D$31)))</f>
        <v>0</v>
      </c>
      <c r="AQ8" s="1">
        <f>IF((AL8+AM8+AN8+AO8)&gt;1,(AL8+AM8+AN8+AO8),0)</f>
        <v>0</v>
      </c>
      <c r="AS8" s="58" t="str">
        <f>IF(AND(AO8&gt;0,R8&lt;=0),1,"")</f>
        <v/>
      </c>
      <c r="AT8" s="59">
        <f>IF(AND(AO8&gt;0,R8&lt;=0),AT6+1,MAX(AT6:AT7))</f>
        <v>0</v>
      </c>
      <c r="AU8" s="59" t="str">
        <f>IF(AS8=1,AT8,"")</f>
        <v/>
      </c>
      <c r="AV8" s="1" t="e">
        <f>IF(OR(#REF!="Ja",#REF!="Ja"),1,0)</f>
        <v>#REF!</v>
      </c>
      <c r="AW8" s="1" t="e">
        <f>IF(OR(#REF!="W",#REF!="W"),1,0)</f>
        <v>#REF!</v>
      </c>
      <c r="AZ8" s="60" t="e">
        <f>VALUE(IF(MID(#REF!,1,1)&gt;=0,MID(#REF!,1,1),0))</f>
        <v>#REF!</v>
      </c>
      <c r="BA8" s="60" t="e">
        <f>VALUE(IF(MID(#REF!,3,1)&gt;=0,MID(#REF!,3,1),0))</f>
        <v>#REF!</v>
      </c>
      <c r="BB8" s="60" t="e">
        <f>VALUE(IF(MID(#REF!,5,1)&gt;=0,MID(#REF!,5,1),0))</f>
        <v>#REF!</v>
      </c>
      <c r="BH8" s="1">
        <f>IF($M8=BH$4,1,0)</f>
        <v>0</v>
      </c>
      <c r="BI8" s="1">
        <f>IF($M8=BI$4,1,0)</f>
        <v>0</v>
      </c>
      <c r="BJ8" s="1" t="e">
        <f>IF(#REF!=BJ$4,1,0)</f>
        <v>#REF!</v>
      </c>
      <c r="BK8" s="1" t="e">
        <f>IF(#REF!=BK$4,1,0)</f>
        <v>#REF!</v>
      </c>
      <c r="BL8" s="1" t="e">
        <f>IF(#REF!=BL$4,1,0)</f>
        <v>#REF!</v>
      </c>
      <c r="BM8" s="1" t="e">
        <f>IF(#REF!=BM$4,1,0)</f>
        <v>#REF!</v>
      </c>
      <c r="BN8" s="1" t="e">
        <f>IF(#REF!=BN$4,1,0)</f>
        <v>#REF!</v>
      </c>
      <c r="BO8" s="1" t="e">
        <f>IF(#REF!=BO$4,1,0)</f>
        <v>#REF!</v>
      </c>
      <c r="BP8" s="1" t="e">
        <f>IF(#REF!=BP$4,1,0)</f>
        <v>#REF!</v>
      </c>
      <c r="BQ8" s="1" t="e">
        <f>IF(#REF!=BQ$4,1,0)</f>
        <v>#REF!</v>
      </c>
      <c r="BR8" s="1" t="e">
        <f>IF(#REF!=BR$4,1,0)</f>
        <v>#REF!</v>
      </c>
      <c r="BS8" s="1" t="e">
        <f>IF(SUM(BH8:BR8)&gt;=1,1,0)</f>
        <v>#REF!</v>
      </c>
    </row>
    <row r="9" spans="1:71" ht="16.95" customHeight="1" thickBot="1" x14ac:dyDescent="0.3">
      <c r="B9" s="62" t="s">
        <v>60</v>
      </c>
      <c r="C9" s="63"/>
      <c r="D9" s="86"/>
      <c r="E9" s="87"/>
      <c r="F9" s="87"/>
      <c r="G9" s="87"/>
      <c r="H9" s="87"/>
      <c r="I9" s="87"/>
      <c r="J9" s="87"/>
      <c r="K9" s="87"/>
      <c r="L9" s="87"/>
      <c r="M9" s="88"/>
      <c r="N9" s="88"/>
      <c r="O9" s="89"/>
      <c r="P9" s="64"/>
      <c r="AZ9" s="16"/>
      <c r="BA9" s="16"/>
      <c r="BB9" s="16"/>
    </row>
    <row r="10" spans="1:71" ht="16.95" customHeight="1" x14ac:dyDescent="0.25">
      <c r="A10" s="1" t="str">
        <f>IF(AN10&gt;0,A8+1,"")</f>
        <v/>
      </c>
      <c r="B10" s="44" t="s">
        <v>57</v>
      </c>
      <c r="C10" s="45"/>
      <c r="D10" s="46"/>
      <c r="E10" s="47"/>
      <c r="F10" s="65"/>
      <c r="G10" s="48"/>
      <c r="H10" s="49"/>
      <c r="I10" s="50"/>
      <c r="J10" s="51"/>
      <c r="K10" s="52"/>
      <c r="L10" s="53"/>
      <c r="M10" s="54"/>
      <c r="N10" s="55"/>
      <c r="O10" s="56"/>
      <c r="P10" s="57"/>
      <c r="R10" s="1">
        <f>IF(Q10="Ehrengast",0,IF(Q10="bez.",0,IF(COUNTA(D10:O10)&gt;=1,S10-Q10,0)))</f>
        <v>0</v>
      </c>
      <c r="S10" s="1">
        <f>IF(Q10="Ehrengast",0,AQ10)</f>
        <v>0</v>
      </c>
      <c r="V10" s="1">
        <f>COUNTA(E10:E10)</f>
        <v>0</v>
      </c>
      <c r="X10" s="1" t="e">
        <f>IF(#REF!="G",1,0)</f>
        <v>#REF!</v>
      </c>
      <c r="Y10" s="1" t="e">
        <f>IF(#REF!="I",1,0)</f>
        <v>#REF!</v>
      </c>
      <c r="Z10" s="1" t="e">
        <f>IF(#REF!="T",1,0)</f>
        <v>#REF!</v>
      </c>
      <c r="AA10" s="1">
        <f>IF(P10="Ja",1,0)</f>
        <v>0</v>
      </c>
      <c r="AC10" s="1">
        <f>C$37</f>
        <v>0</v>
      </c>
      <c r="AD10" s="1">
        <f>C$3</f>
        <v>0</v>
      </c>
      <c r="AF10" s="1">
        <f>C11</f>
        <v>0</v>
      </c>
      <c r="AL10" s="1">
        <f>IF($Q10="Ehrengast",0,(IF(OR(G10="Ja",H10="Ja"),D$33,0)))</f>
        <v>0</v>
      </c>
      <c r="AM10" s="1">
        <f>IF(E10="",0,IF($Q10="Ehrengast",0,IF(I10="Ja",D$34,0)))</f>
        <v>0</v>
      </c>
      <c r="AN10" s="1">
        <f>IF(E10="",0,IF($Q10="Ehrengast",0,IF(E10="W",$O$35,$D$32)))</f>
        <v>0</v>
      </c>
      <c r="AO10" s="1">
        <f>IF(D10="",0,IF($Q10="Ehrengast",0,IF(D10="W",$O$35,$D$31)))</f>
        <v>0</v>
      </c>
      <c r="AQ10" s="1">
        <f>IF((AL10+AM10+AN10+AO10)&gt;1,(AL10+AM10+AN10+AO10),0)</f>
        <v>0</v>
      </c>
      <c r="AS10" s="58" t="str">
        <f>IF(AND(AO10&gt;0,R10&lt;=0),1,"")</f>
        <v/>
      </c>
      <c r="AT10" s="59">
        <f>IF(AND(AO10&gt;0,R10&lt;=0),AT8+1,MAX(AT8:AT9))</f>
        <v>0</v>
      </c>
      <c r="AU10" s="59" t="str">
        <f>IF(AS10=1,AT10,"")</f>
        <v/>
      </c>
      <c r="AV10" s="1" t="e">
        <f>IF(OR(#REF!="Ja",#REF!="Ja"),1,0)</f>
        <v>#REF!</v>
      </c>
      <c r="AW10" s="1" t="e">
        <f>IF(OR(#REF!="W",#REF!="W"),1,0)</f>
        <v>#REF!</v>
      </c>
      <c r="AZ10" s="60" t="e">
        <f>VALUE(IF(MID(#REF!,1,1)&gt;=0,MID(#REF!,1,1),0))</f>
        <v>#REF!</v>
      </c>
      <c r="BA10" s="60" t="e">
        <f>VALUE(IF(MID(#REF!,3,1)&gt;=0,MID(#REF!,3,1),0))</f>
        <v>#REF!</v>
      </c>
      <c r="BB10" s="60" t="e">
        <f>VALUE(IF(MID(#REF!,5,1)&gt;=0,MID(#REF!,5,1),0))</f>
        <v>#REF!</v>
      </c>
      <c r="BH10" s="1">
        <f>IF($M10=BH$4,1,0)</f>
        <v>0</v>
      </c>
      <c r="BI10" s="1">
        <f>IF($M10=BI$4,1,0)</f>
        <v>0</v>
      </c>
      <c r="BJ10" s="1" t="e">
        <f>IF(#REF!=BJ$4,1,0)</f>
        <v>#REF!</v>
      </c>
      <c r="BK10" s="1" t="e">
        <f>IF(#REF!=BK$4,1,0)</f>
        <v>#REF!</v>
      </c>
      <c r="BL10" s="1" t="e">
        <f>IF(#REF!=BL$4,1,0)</f>
        <v>#REF!</v>
      </c>
      <c r="BM10" s="1" t="e">
        <f>IF(#REF!=BM$4,1,0)</f>
        <v>#REF!</v>
      </c>
      <c r="BN10" s="1" t="e">
        <f>IF(#REF!=BN$4,1,0)</f>
        <v>#REF!</v>
      </c>
      <c r="BO10" s="1" t="e">
        <f>IF(#REF!=BO$4,1,0)</f>
        <v>#REF!</v>
      </c>
      <c r="BP10" s="1" t="e">
        <f>IF(#REF!=BP$4,1,0)</f>
        <v>#REF!</v>
      </c>
      <c r="BQ10" s="1" t="e">
        <f>IF(#REF!=BQ$4,1,0)</f>
        <v>#REF!</v>
      </c>
      <c r="BR10" s="1" t="e">
        <f>IF(#REF!=BR$4,1,0)</f>
        <v>#REF!</v>
      </c>
      <c r="BS10" s="1" t="e">
        <f>IF(SUM(BH10:BR10)&gt;=1,1,0)</f>
        <v>#REF!</v>
      </c>
    </row>
    <row r="11" spans="1:71" ht="16.95" customHeight="1" thickBot="1" x14ac:dyDescent="0.3">
      <c r="B11" s="62" t="s">
        <v>60</v>
      </c>
      <c r="C11" s="63"/>
      <c r="D11" s="86"/>
      <c r="E11" s="87"/>
      <c r="F11" s="87"/>
      <c r="G11" s="87"/>
      <c r="H11" s="87"/>
      <c r="I11" s="87"/>
      <c r="J11" s="87"/>
      <c r="K11" s="87"/>
      <c r="L11" s="87"/>
      <c r="M11" s="88"/>
      <c r="N11" s="88"/>
      <c r="O11" s="89"/>
      <c r="P11" s="64"/>
      <c r="AZ11" s="16"/>
      <c r="BA11" s="16"/>
      <c r="BB11" s="16"/>
    </row>
    <row r="12" spans="1:71" ht="16.95" customHeight="1" x14ac:dyDescent="0.25">
      <c r="A12" s="1" t="str">
        <f>IF(AN12&gt;0,A10+1,"")</f>
        <v/>
      </c>
      <c r="B12" s="44" t="s">
        <v>57</v>
      </c>
      <c r="C12" s="66"/>
      <c r="D12" s="46"/>
      <c r="E12" s="47"/>
      <c r="F12" s="65"/>
      <c r="G12" s="48"/>
      <c r="H12" s="49"/>
      <c r="I12" s="50"/>
      <c r="J12" s="51"/>
      <c r="K12" s="52"/>
      <c r="L12" s="53"/>
      <c r="M12" s="54"/>
      <c r="N12" s="55"/>
      <c r="O12" s="56"/>
      <c r="P12" s="57"/>
      <c r="R12" s="1">
        <f>IF(Q12="Ehrengast",0,IF(Q12="bez.",0,IF(COUNTA(D12:O12)&gt;=1,S12-Q12,0)))</f>
        <v>0</v>
      </c>
      <c r="S12" s="1">
        <f>IF(Q12="Ehrengast",0,AQ12)</f>
        <v>0</v>
      </c>
      <c r="V12" s="1">
        <f>COUNTA(E12:E12)</f>
        <v>0</v>
      </c>
      <c r="X12" s="1" t="e">
        <f>IF(#REF!="G",1,0)</f>
        <v>#REF!</v>
      </c>
      <c r="Y12" s="1" t="e">
        <f>IF(#REF!="I",1,0)</f>
        <v>#REF!</v>
      </c>
      <c r="Z12" s="1" t="e">
        <f>IF(#REF!="T",1,0)</f>
        <v>#REF!</v>
      </c>
      <c r="AA12" s="1">
        <f>IF(P12="Ja",1,0)</f>
        <v>0</v>
      </c>
      <c r="AC12" s="1">
        <f>C$37</f>
        <v>0</v>
      </c>
      <c r="AD12" s="1">
        <f>C$3</f>
        <v>0</v>
      </c>
      <c r="AF12" s="1">
        <f>C13</f>
        <v>0</v>
      </c>
      <c r="AL12" s="1">
        <f>IF($Q12="Ehrengast",0,(IF(OR(G12="Ja",H12="Ja"),D$33,0)))</f>
        <v>0</v>
      </c>
      <c r="AM12" s="1">
        <f>IF(E12="",0,IF($Q12="Ehrengast",0,IF(I12="Ja",D$34,0)))</f>
        <v>0</v>
      </c>
      <c r="AN12" s="1">
        <f>IF(E12="",0,IF($Q12="Ehrengast",0,IF(E12="W",$O$35,$D$32)))</f>
        <v>0</v>
      </c>
      <c r="AO12" s="1">
        <f>IF(D12="",0,IF($Q12="Ehrengast",0,IF(D12="W",$O$35,$D$31)))</f>
        <v>0</v>
      </c>
      <c r="AQ12" s="1">
        <f>IF((AL12+AM12+AN12+AO12)&gt;1,(AL12+AM12+AN12+AO12),0)</f>
        <v>0</v>
      </c>
      <c r="AS12" s="58" t="str">
        <f>IF(AND(AO12&gt;0,R12&lt;=0),1,"")</f>
        <v/>
      </c>
      <c r="AT12" s="59">
        <f>IF(AND(AO12&gt;0,R12&lt;=0),AT10+1,MAX(AT10:AT11))</f>
        <v>0</v>
      </c>
      <c r="AU12" s="59" t="str">
        <f>IF(AS12=1,AT12,"")</f>
        <v/>
      </c>
      <c r="AV12" s="1" t="e">
        <f>IF(OR(#REF!="Ja",#REF!="Ja"),1,0)</f>
        <v>#REF!</v>
      </c>
      <c r="AW12" s="1" t="e">
        <f>IF(OR(#REF!="W",#REF!="W"),1,0)</f>
        <v>#REF!</v>
      </c>
      <c r="AZ12" s="60" t="e">
        <f>VALUE(IF(MID(#REF!,1,1)&gt;=0,MID(#REF!,1,1),0))</f>
        <v>#REF!</v>
      </c>
      <c r="BA12" s="60" t="e">
        <f>VALUE(IF(MID(#REF!,3,1)&gt;=0,MID(#REF!,3,1),0))</f>
        <v>#REF!</v>
      </c>
      <c r="BB12" s="60" t="e">
        <f>VALUE(IF(MID(#REF!,5,1)&gt;=0,MID(#REF!,5,1),0))</f>
        <v>#REF!</v>
      </c>
      <c r="BH12" s="1">
        <f>IF($M12=BH$4,1,0)</f>
        <v>0</v>
      </c>
      <c r="BI12" s="1">
        <f>IF($M12=BI$4,1,0)</f>
        <v>0</v>
      </c>
      <c r="BJ12" s="1" t="e">
        <f>IF(#REF!=BJ$4,1,0)</f>
        <v>#REF!</v>
      </c>
      <c r="BK12" s="1" t="e">
        <f>IF(#REF!=BK$4,1,0)</f>
        <v>#REF!</v>
      </c>
      <c r="BL12" s="1" t="e">
        <f>IF(#REF!=BL$4,1,0)</f>
        <v>#REF!</v>
      </c>
      <c r="BM12" s="1" t="e">
        <f>IF(#REF!=BM$4,1,0)</f>
        <v>#REF!</v>
      </c>
      <c r="BN12" s="1" t="e">
        <f>IF(#REF!=BN$4,1,0)</f>
        <v>#REF!</v>
      </c>
      <c r="BO12" s="1" t="e">
        <f>IF(#REF!=BO$4,1,0)</f>
        <v>#REF!</v>
      </c>
      <c r="BP12" s="1" t="e">
        <f>IF(#REF!=BP$4,1,0)</f>
        <v>#REF!</v>
      </c>
      <c r="BQ12" s="1" t="e">
        <f>IF(#REF!=BQ$4,1,0)</f>
        <v>#REF!</v>
      </c>
      <c r="BR12" s="1" t="e">
        <f>IF(#REF!=BR$4,1,0)</f>
        <v>#REF!</v>
      </c>
      <c r="BS12" s="1" t="e">
        <f>IF(SUM(BH12:BR12)&gt;=1,1,0)</f>
        <v>#REF!</v>
      </c>
    </row>
    <row r="13" spans="1:71" ht="16.95" customHeight="1" thickBot="1" x14ac:dyDescent="0.3">
      <c r="B13" s="62" t="s">
        <v>60</v>
      </c>
      <c r="C13" s="63"/>
      <c r="D13" s="86"/>
      <c r="E13" s="87"/>
      <c r="F13" s="87"/>
      <c r="G13" s="87"/>
      <c r="H13" s="87"/>
      <c r="I13" s="87"/>
      <c r="J13" s="87"/>
      <c r="K13" s="87"/>
      <c r="L13" s="87"/>
      <c r="M13" s="88"/>
      <c r="N13" s="88"/>
      <c r="O13" s="89"/>
      <c r="P13" s="64"/>
      <c r="AZ13" s="16"/>
      <c r="BA13" s="16"/>
      <c r="BB13" s="16"/>
    </row>
    <row r="14" spans="1:71" ht="16.95" customHeight="1" x14ac:dyDescent="0.25">
      <c r="A14" s="1" t="str">
        <f>IF(AN14&gt;0,A12+1,"")</f>
        <v/>
      </c>
      <c r="B14" s="44" t="s">
        <v>57</v>
      </c>
      <c r="C14" s="45"/>
      <c r="D14" s="46"/>
      <c r="E14" s="47"/>
      <c r="F14" s="65"/>
      <c r="G14" s="48"/>
      <c r="H14" s="49"/>
      <c r="I14" s="50"/>
      <c r="J14" s="51"/>
      <c r="K14" s="52"/>
      <c r="L14" s="53"/>
      <c r="M14" s="54"/>
      <c r="N14" s="55"/>
      <c r="O14" s="56"/>
      <c r="P14" s="57"/>
      <c r="R14" s="1">
        <f>IF(Q14="Ehrengast",0,IF(Q14="bez.",0,IF(COUNTA(D14:O14)&gt;=1,S14-Q14,0)))</f>
        <v>0</v>
      </c>
      <c r="S14" s="1">
        <f>IF(Q14="Ehrengast",0,AQ14)</f>
        <v>0</v>
      </c>
      <c r="V14" s="1">
        <f>COUNTA(E14:E14)</f>
        <v>0</v>
      </c>
      <c r="X14" s="1" t="e">
        <f>IF(#REF!="G",1,0)</f>
        <v>#REF!</v>
      </c>
      <c r="Y14" s="1" t="e">
        <f>IF(#REF!="I",1,0)</f>
        <v>#REF!</v>
      </c>
      <c r="Z14" s="1" t="e">
        <f>IF(#REF!="T",1,0)</f>
        <v>#REF!</v>
      </c>
      <c r="AA14" s="1">
        <f>IF(P14="Ja",1,0)</f>
        <v>0</v>
      </c>
      <c r="AC14" s="1">
        <f>C$37</f>
        <v>0</v>
      </c>
      <c r="AD14" s="1">
        <f>C$3</f>
        <v>0</v>
      </c>
      <c r="AF14" s="1">
        <f>C15</f>
        <v>0</v>
      </c>
      <c r="AL14" s="1">
        <f>IF($Q14="Ehrengast",0,(IF(OR(G14="Ja",H14="Ja"),D$33,0)))</f>
        <v>0</v>
      </c>
      <c r="AM14" s="1">
        <f>IF(E14="",0,IF($Q14="Ehrengast",0,IF(I14="Ja",D$34,0)))</f>
        <v>0</v>
      </c>
      <c r="AN14" s="1">
        <f>IF(E14="",0,IF($Q14="Ehrengast",0,IF(E14="W",$O$35,$D$32)))</f>
        <v>0</v>
      </c>
      <c r="AO14" s="1">
        <f>IF(D14="",0,IF($Q14="Ehrengast",0,IF(D14="W",$O$35,$D$31)))</f>
        <v>0</v>
      </c>
      <c r="AQ14" s="1">
        <f>IF((AL14+AM14+AN14+AO14)&gt;1,(AL14+AM14+AN14+AO14),0)</f>
        <v>0</v>
      </c>
      <c r="AS14" s="58" t="str">
        <f>IF(AND(AO14&gt;0,R14&lt;=0),1,"")</f>
        <v/>
      </c>
      <c r="AT14" s="59">
        <f>IF(AND(AO14&gt;0,R14&lt;=0),AT12+1,MAX(AT12:AT13))</f>
        <v>0</v>
      </c>
      <c r="AU14" s="59" t="str">
        <f>IF(AS14=1,AT14,"")</f>
        <v/>
      </c>
      <c r="AV14" s="1" t="e">
        <f>IF(OR(#REF!="Ja",#REF!="Ja"),1,0)</f>
        <v>#REF!</v>
      </c>
      <c r="AW14" s="1" t="e">
        <f>IF(OR(#REF!="W",#REF!="W"),1,0)</f>
        <v>#REF!</v>
      </c>
      <c r="AZ14" s="60" t="e">
        <f>VALUE(IF(MID(#REF!,1,1)&gt;=0,MID(#REF!,1,1),0))</f>
        <v>#REF!</v>
      </c>
      <c r="BA14" s="60" t="e">
        <f>VALUE(IF(MID(#REF!,3,1)&gt;=0,MID(#REF!,3,1),0))</f>
        <v>#REF!</v>
      </c>
      <c r="BB14" s="60" t="e">
        <f>VALUE(IF(MID(#REF!,5,1)&gt;=0,MID(#REF!,5,1),0))</f>
        <v>#REF!</v>
      </c>
      <c r="BH14" s="1">
        <f>IF($M14=BH$4,1,0)</f>
        <v>0</v>
      </c>
      <c r="BI14" s="1">
        <f>IF($M14=BI$4,1,0)</f>
        <v>0</v>
      </c>
      <c r="BJ14" s="1" t="e">
        <f>IF(#REF!=BJ$4,1,0)</f>
        <v>#REF!</v>
      </c>
      <c r="BK14" s="1" t="e">
        <f>IF(#REF!=BK$4,1,0)</f>
        <v>#REF!</v>
      </c>
      <c r="BL14" s="1" t="e">
        <f>IF(#REF!=BL$4,1,0)</f>
        <v>#REF!</v>
      </c>
      <c r="BM14" s="1" t="e">
        <f>IF(#REF!=BM$4,1,0)</f>
        <v>#REF!</v>
      </c>
      <c r="BN14" s="1" t="e">
        <f>IF(#REF!=BN$4,1,0)</f>
        <v>#REF!</v>
      </c>
      <c r="BO14" s="1" t="e">
        <f>IF(#REF!=BO$4,1,0)</f>
        <v>#REF!</v>
      </c>
      <c r="BP14" s="1" t="e">
        <f>IF(#REF!=BP$4,1,0)</f>
        <v>#REF!</v>
      </c>
      <c r="BQ14" s="1" t="e">
        <f>IF(#REF!=BQ$4,1,0)</f>
        <v>#REF!</v>
      </c>
      <c r="BR14" s="1" t="e">
        <f>IF(#REF!=BR$4,1,0)</f>
        <v>#REF!</v>
      </c>
      <c r="BS14" s="1" t="e">
        <f>IF(SUM(BH14:BR14)&gt;=1,1,0)</f>
        <v>#REF!</v>
      </c>
    </row>
    <row r="15" spans="1:71" ht="16.95" customHeight="1" thickBot="1" x14ac:dyDescent="0.3">
      <c r="B15" s="62" t="s">
        <v>60</v>
      </c>
      <c r="C15" s="63"/>
      <c r="D15" s="86"/>
      <c r="E15" s="87"/>
      <c r="F15" s="87"/>
      <c r="G15" s="87"/>
      <c r="H15" s="87"/>
      <c r="I15" s="87"/>
      <c r="J15" s="87"/>
      <c r="K15" s="87"/>
      <c r="L15" s="87"/>
      <c r="M15" s="88"/>
      <c r="N15" s="88"/>
      <c r="O15" s="89"/>
      <c r="P15" s="64"/>
      <c r="AZ15" s="16"/>
      <c r="BA15" s="16"/>
      <c r="BB15" s="16"/>
    </row>
    <row r="16" spans="1:71" ht="16.95" customHeight="1" x14ac:dyDescent="0.25">
      <c r="A16" s="1" t="str">
        <f>IF(AN16&gt;0,A14+1,"")</f>
        <v/>
      </c>
      <c r="B16" s="44" t="s">
        <v>57</v>
      </c>
      <c r="C16" s="45"/>
      <c r="D16" s="46"/>
      <c r="E16" s="47"/>
      <c r="F16" s="65"/>
      <c r="G16" s="48"/>
      <c r="H16" s="49"/>
      <c r="I16" s="50"/>
      <c r="J16" s="51"/>
      <c r="K16" s="52"/>
      <c r="L16" s="53"/>
      <c r="M16" s="54"/>
      <c r="N16" s="55"/>
      <c r="O16" s="56"/>
      <c r="P16" s="57"/>
      <c r="R16" s="1">
        <f>IF(Q16="Ehrengast",0,IF(Q16="bez.",0,IF(COUNTA(D16:O16)&gt;=1,S16-Q16,0)))</f>
        <v>0</v>
      </c>
      <c r="S16" s="1">
        <f>IF(Q16="Ehrengast",0,AQ16)</f>
        <v>0</v>
      </c>
      <c r="V16" s="1">
        <f>COUNTA(E16:E16)</f>
        <v>0</v>
      </c>
      <c r="X16" s="1" t="e">
        <f>IF(#REF!="G",1,0)</f>
        <v>#REF!</v>
      </c>
      <c r="Y16" s="1" t="e">
        <f>IF(#REF!="I",1,0)</f>
        <v>#REF!</v>
      </c>
      <c r="Z16" s="1" t="e">
        <f>IF(#REF!="T",1,0)</f>
        <v>#REF!</v>
      </c>
      <c r="AA16" s="1">
        <f>IF(P16="Ja",1,0)</f>
        <v>0</v>
      </c>
      <c r="AC16" s="1">
        <f>C$37</f>
        <v>0</v>
      </c>
      <c r="AD16" s="1">
        <f>C$3</f>
        <v>0</v>
      </c>
      <c r="AF16" s="1">
        <f>C17</f>
        <v>0</v>
      </c>
      <c r="AL16" s="1">
        <f>IF($Q16="Ehrengast",0,(IF(OR(G16="Ja",H16="Ja"),D$33,0)))</f>
        <v>0</v>
      </c>
      <c r="AM16" s="1">
        <f>IF(E16="",0,IF($Q16="Ehrengast",0,IF(I16="Ja",D$34,0)))</f>
        <v>0</v>
      </c>
      <c r="AN16" s="1">
        <f>IF(E16="",0,IF($Q16="Ehrengast",0,IF(E16="W",$O$35,$D$32)))</f>
        <v>0</v>
      </c>
      <c r="AO16" s="1">
        <f>IF(D16="",0,IF($Q16="Ehrengast",0,IF(D16="W",$O$35,$D$31)))</f>
        <v>0</v>
      </c>
      <c r="AQ16" s="1">
        <f>IF((AL16+AM16+AN16+AO16)&gt;1,(AL16+AM16+AN16+AO16),0)</f>
        <v>0</v>
      </c>
      <c r="AS16" s="58" t="str">
        <f>IF(AND(AO16&gt;0,R16&lt;=0),1,"")</f>
        <v/>
      </c>
      <c r="AT16" s="59">
        <f>IF(AND(AO16&gt;0,R16&lt;=0),AT14+1,MAX(AT14:AT15))</f>
        <v>0</v>
      </c>
      <c r="AU16" s="59" t="str">
        <f>IF(AS16=1,AT16,"")</f>
        <v/>
      </c>
      <c r="AV16" s="1" t="e">
        <f>IF(OR(#REF!="Ja",#REF!="Ja"),1,0)</f>
        <v>#REF!</v>
      </c>
      <c r="AW16" s="1" t="e">
        <f>IF(OR(#REF!="W",#REF!="W"),1,0)</f>
        <v>#REF!</v>
      </c>
      <c r="AZ16" s="60" t="e">
        <f>VALUE(IF(MID(#REF!,1,1)&gt;=0,MID(#REF!,1,1),0))</f>
        <v>#REF!</v>
      </c>
      <c r="BA16" s="60" t="e">
        <f>VALUE(IF(MID(#REF!,3,1)&gt;=0,MID(#REF!,3,1),0))</f>
        <v>#REF!</v>
      </c>
      <c r="BB16" s="60" t="e">
        <f>VALUE(IF(MID(#REF!,5,1)&gt;=0,MID(#REF!,5,1),0))</f>
        <v>#REF!</v>
      </c>
      <c r="BH16" s="1">
        <f>IF($M16=BH$4,1,0)</f>
        <v>0</v>
      </c>
      <c r="BI16" s="1">
        <f>IF($M16=BI$4,1,0)</f>
        <v>0</v>
      </c>
      <c r="BJ16" s="1" t="e">
        <f>IF(#REF!=BJ$4,1,0)</f>
        <v>#REF!</v>
      </c>
      <c r="BK16" s="1" t="e">
        <f>IF(#REF!=BK$4,1,0)</f>
        <v>#REF!</v>
      </c>
      <c r="BL16" s="1" t="e">
        <f>IF(#REF!=BL$4,1,0)</f>
        <v>#REF!</v>
      </c>
      <c r="BM16" s="1" t="e">
        <f>IF(#REF!=BM$4,1,0)</f>
        <v>#REF!</v>
      </c>
      <c r="BN16" s="1" t="e">
        <f>IF(#REF!=BN$4,1,0)</f>
        <v>#REF!</v>
      </c>
      <c r="BO16" s="1" t="e">
        <f>IF(#REF!=BO$4,1,0)</f>
        <v>#REF!</v>
      </c>
      <c r="BP16" s="1" t="e">
        <f>IF(#REF!=BP$4,1,0)</f>
        <v>#REF!</v>
      </c>
      <c r="BQ16" s="1" t="e">
        <f>IF(#REF!=BQ$4,1,0)</f>
        <v>#REF!</v>
      </c>
      <c r="BR16" s="1" t="e">
        <f>IF(#REF!=BR$4,1,0)</f>
        <v>#REF!</v>
      </c>
      <c r="BS16" s="1" t="e">
        <f>IF(SUM(BH16:BR16)&gt;=1,1,0)</f>
        <v>#REF!</v>
      </c>
    </row>
    <row r="17" spans="1:71" ht="16.95" customHeight="1" thickBot="1" x14ac:dyDescent="0.3">
      <c r="B17" s="62" t="s">
        <v>60</v>
      </c>
      <c r="C17" s="63"/>
      <c r="D17" s="86"/>
      <c r="E17" s="87"/>
      <c r="F17" s="87"/>
      <c r="G17" s="87"/>
      <c r="H17" s="87"/>
      <c r="I17" s="87"/>
      <c r="J17" s="87"/>
      <c r="K17" s="87"/>
      <c r="L17" s="87"/>
      <c r="M17" s="88"/>
      <c r="N17" s="88"/>
      <c r="O17" s="89"/>
      <c r="P17" s="64"/>
      <c r="AZ17" s="16"/>
      <c r="BA17" s="16"/>
      <c r="BB17" s="16"/>
    </row>
    <row r="18" spans="1:71" ht="16.95" customHeight="1" x14ac:dyDescent="0.25">
      <c r="A18" s="1" t="str">
        <f>IF(AN18&gt;0,A16+1,"")</f>
        <v/>
      </c>
      <c r="B18" s="44" t="s">
        <v>57</v>
      </c>
      <c r="C18" s="45"/>
      <c r="D18" s="46"/>
      <c r="E18" s="47"/>
      <c r="F18" s="65"/>
      <c r="G18" s="48"/>
      <c r="H18" s="49"/>
      <c r="I18" s="50"/>
      <c r="J18" s="51"/>
      <c r="K18" s="52"/>
      <c r="L18" s="53"/>
      <c r="M18" s="54"/>
      <c r="N18" s="55"/>
      <c r="O18" s="56"/>
      <c r="P18" s="57"/>
      <c r="R18" s="1">
        <f>IF(Q18="Ehrengast",0,IF(Q18="bez.",0,IF(COUNTA(D18:O18)&gt;=1,S18-Q18,0)))</f>
        <v>0</v>
      </c>
      <c r="S18" s="1">
        <f>IF(Q18="Ehrengast",0,AQ18)</f>
        <v>0</v>
      </c>
      <c r="V18" s="1">
        <f>COUNTA(E18:E18)</f>
        <v>0</v>
      </c>
      <c r="X18" s="1" t="e">
        <f>IF(#REF!="G",1,0)</f>
        <v>#REF!</v>
      </c>
      <c r="Y18" s="1" t="e">
        <f>IF(#REF!="I",1,0)</f>
        <v>#REF!</v>
      </c>
      <c r="Z18" s="1" t="e">
        <f>IF(#REF!="T",1,0)</f>
        <v>#REF!</v>
      </c>
      <c r="AA18" s="1">
        <f>IF(P18="Ja",1,0)</f>
        <v>0</v>
      </c>
      <c r="AC18" s="1">
        <f>C$37</f>
        <v>0</v>
      </c>
      <c r="AD18" s="1">
        <f>C$3</f>
        <v>0</v>
      </c>
      <c r="AF18" s="1">
        <f>C19</f>
        <v>0</v>
      </c>
      <c r="AL18" s="1">
        <f>IF($Q18="Ehrengast",0,(IF(OR(G18="Ja",H18="Ja"),D$33,0)))</f>
        <v>0</v>
      </c>
      <c r="AM18" s="1">
        <f>IF(E18="",0,IF($Q18="Ehrengast",0,IF(I18="Ja",D$34,0)))</f>
        <v>0</v>
      </c>
      <c r="AN18" s="1">
        <f>IF(E18="",0,IF($Q18="Ehrengast",0,IF(E18="W",$O$35,$D$32)))</f>
        <v>0</v>
      </c>
      <c r="AO18" s="1">
        <f>IF(D18="",0,IF($Q18="Ehrengast",0,IF(D18="W",$O$35,$D$31)))</f>
        <v>0</v>
      </c>
      <c r="AQ18" s="1">
        <f>IF((AL18+AM18+AN18+AO18)&gt;1,(AL18+AM18+AN18+AO18),0)</f>
        <v>0</v>
      </c>
      <c r="AS18" s="58" t="str">
        <f>IF(AND(AO18&gt;0,R18&lt;=0),1,"")</f>
        <v/>
      </c>
      <c r="AT18" s="59">
        <f>IF(AND(AO18&gt;0,R18&lt;=0),AT16+1,MAX(AT16:AT17))</f>
        <v>0</v>
      </c>
      <c r="AU18" s="59" t="str">
        <f>IF(AS18=1,AT18,"")</f>
        <v/>
      </c>
      <c r="AV18" s="1" t="e">
        <f>IF(OR(#REF!="Ja",#REF!="Ja"),1,0)</f>
        <v>#REF!</v>
      </c>
      <c r="AW18" s="1" t="e">
        <f>IF(OR(#REF!="W",#REF!="W"),1,0)</f>
        <v>#REF!</v>
      </c>
      <c r="AZ18" s="60" t="e">
        <f>VALUE(IF(MID(#REF!,1,1)&gt;=0,MID(#REF!,1,1),0))</f>
        <v>#REF!</v>
      </c>
      <c r="BA18" s="60" t="e">
        <f>VALUE(IF(MID(#REF!,3,1)&gt;=0,MID(#REF!,3,1),0))</f>
        <v>#REF!</v>
      </c>
      <c r="BB18" s="60" t="e">
        <f>VALUE(IF(MID(#REF!,5,1)&gt;=0,MID(#REF!,5,1),0))</f>
        <v>#REF!</v>
      </c>
      <c r="BH18" s="1">
        <f>IF($M18=BH$4,1,0)</f>
        <v>0</v>
      </c>
      <c r="BI18" s="1">
        <f>IF($M18=BI$4,1,0)</f>
        <v>0</v>
      </c>
      <c r="BJ18" s="1" t="e">
        <f>IF(#REF!=BJ$4,1,0)</f>
        <v>#REF!</v>
      </c>
      <c r="BK18" s="1" t="e">
        <f>IF(#REF!=BK$4,1,0)</f>
        <v>#REF!</v>
      </c>
      <c r="BL18" s="1" t="e">
        <f>IF(#REF!=BL$4,1,0)</f>
        <v>#REF!</v>
      </c>
      <c r="BM18" s="1" t="e">
        <f>IF(#REF!=BM$4,1,0)</f>
        <v>#REF!</v>
      </c>
      <c r="BN18" s="1" t="e">
        <f>IF(#REF!=BN$4,1,0)</f>
        <v>#REF!</v>
      </c>
      <c r="BO18" s="1" t="e">
        <f>IF(#REF!=BO$4,1,0)</f>
        <v>#REF!</v>
      </c>
      <c r="BP18" s="1" t="e">
        <f>IF(#REF!=BP$4,1,0)</f>
        <v>#REF!</v>
      </c>
      <c r="BQ18" s="1" t="e">
        <f>IF(#REF!=BQ$4,1,0)</f>
        <v>#REF!</v>
      </c>
      <c r="BR18" s="1" t="e">
        <f>IF(#REF!=BR$4,1,0)</f>
        <v>#REF!</v>
      </c>
      <c r="BS18" s="1" t="e">
        <f>IF(SUM(BH18:BR18)&gt;=1,1,0)</f>
        <v>#REF!</v>
      </c>
    </row>
    <row r="19" spans="1:71" ht="16.95" customHeight="1" thickBot="1" x14ac:dyDescent="0.3">
      <c r="B19" s="62" t="s">
        <v>60</v>
      </c>
      <c r="C19" s="67"/>
      <c r="D19" s="86"/>
      <c r="E19" s="87"/>
      <c r="F19" s="87"/>
      <c r="G19" s="87"/>
      <c r="H19" s="87"/>
      <c r="I19" s="87"/>
      <c r="J19" s="87"/>
      <c r="K19" s="87"/>
      <c r="L19" s="87"/>
      <c r="M19" s="88"/>
      <c r="N19" s="88"/>
      <c r="O19" s="89"/>
      <c r="P19" s="64"/>
      <c r="AZ19" s="16"/>
      <c r="BA19" s="16"/>
      <c r="BB19" s="16"/>
    </row>
    <row r="20" spans="1:71" ht="16.95" customHeight="1" x14ac:dyDescent="0.25">
      <c r="A20" s="1" t="str">
        <f>IF(AN20&gt;0,A18+1,"")</f>
        <v/>
      </c>
      <c r="B20" s="44" t="s">
        <v>57</v>
      </c>
      <c r="C20" s="45"/>
      <c r="D20" s="46"/>
      <c r="E20" s="47"/>
      <c r="F20" s="65"/>
      <c r="G20" s="48"/>
      <c r="H20" s="49"/>
      <c r="I20" s="50"/>
      <c r="J20" s="51"/>
      <c r="K20" s="52"/>
      <c r="L20" s="53"/>
      <c r="M20" s="54"/>
      <c r="N20" s="55"/>
      <c r="O20" s="56"/>
      <c r="P20" s="57"/>
      <c r="R20" s="1">
        <f>IF(Q20="Ehrengast",0,IF(Q20="bez.",0,IF(COUNTA(D20:O20)&gt;=1,S20-Q20,0)))</f>
        <v>0</v>
      </c>
      <c r="S20" s="1">
        <f>IF(Q20="Ehrengast",0,AQ20)</f>
        <v>0</v>
      </c>
      <c r="V20" s="1">
        <f>COUNTA(E20:E20)</f>
        <v>0</v>
      </c>
      <c r="X20" s="1" t="e">
        <f>IF(#REF!="G",1,0)</f>
        <v>#REF!</v>
      </c>
      <c r="Y20" s="1" t="e">
        <f>IF(#REF!="I",1,0)</f>
        <v>#REF!</v>
      </c>
      <c r="Z20" s="1" t="e">
        <f>IF(#REF!="T",1,0)</f>
        <v>#REF!</v>
      </c>
      <c r="AA20" s="1">
        <f>IF(P20="Ja",1,0)</f>
        <v>0</v>
      </c>
      <c r="AC20" s="1">
        <f>C$37</f>
        <v>0</v>
      </c>
      <c r="AD20" s="1">
        <f>C$3</f>
        <v>0</v>
      </c>
      <c r="AF20" s="1">
        <f>C21</f>
        <v>0</v>
      </c>
      <c r="AL20" s="1">
        <f>IF($Q20="Ehrengast",0,(IF(OR(G20="Ja",H20="Ja"),D$33,0)))</f>
        <v>0</v>
      </c>
      <c r="AM20" s="1">
        <f>IF(E20="",0,IF($Q20="Ehrengast",0,IF(I20="Ja",D$34,0)))</f>
        <v>0</v>
      </c>
      <c r="AN20" s="1">
        <f>IF(E20="",0,IF($Q20="Ehrengast",0,IF(E20="W",$O$35,$D$32)))</f>
        <v>0</v>
      </c>
      <c r="AO20" s="1">
        <f>IF(D20="",0,IF($Q20="Ehrengast",0,IF(D20="W",$O$35,$D$31)))</f>
        <v>0</v>
      </c>
      <c r="AQ20" s="1">
        <f>IF((AL20+AM20+AN20+AO20)&gt;1,(AL20+AM20+AN20+AO20),0)</f>
        <v>0</v>
      </c>
      <c r="AS20" s="58" t="str">
        <f>IF(AND(AO20&gt;0,R20&lt;=0),1,"")</f>
        <v/>
      </c>
      <c r="AT20" s="59">
        <f>IF(AND(AO20&gt;0,R20&lt;=0),AT18+1,MAX(AT18:AT19))</f>
        <v>0</v>
      </c>
      <c r="AU20" s="59" t="str">
        <f>IF(AS20=1,AT20,"")</f>
        <v/>
      </c>
      <c r="AV20" s="1" t="e">
        <f>IF(OR(#REF!="Ja",#REF!="Ja"),1,0)</f>
        <v>#REF!</v>
      </c>
      <c r="AW20" s="1" t="e">
        <f>IF(OR(#REF!="W",#REF!="W"),1,0)</f>
        <v>#REF!</v>
      </c>
      <c r="AZ20" s="60" t="e">
        <f>VALUE(IF(MID(#REF!,1,1)&gt;=0,MID(#REF!,1,1),0))</f>
        <v>#REF!</v>
      </c>
      <c r="BA20" s="60" t="e">
        <f>VALUE(IF(MID(#REF!,3,1)&gt;=0,MID(#REF!,3,1),0))</f>
        <v>#REF!</v>
      </c>
      <c r="BB20" s="60" t="e">
        <f>VALUE(IF(MID(#REF!,5,1)&gt;=0,MID(#REF!,5,1),0))</f>
        <v>#REF!</v>
      </c>
      <c r="BH20" s="1">
        <f>IF($M20=BH$4,1,0)</f>
        <v>0</v>
      </c>
      <c r="BI20" s="1">
        <f>IF($M20=BI$4,1,0)</f>
        <v>0</v>
      </c>
      <c r="BJ20" s="1" t="e">
        <f>IF(#REF!=BJ$4,1,0)</f>
        <v>#REF!</v>
      </c>
      <c r="BK20" s="1" t="e">
        <f>IF(#REF!=BK$4,1,0)</f>
        <v>#REF!</v>
      </c>
      <c r="BL20" s="1" t="e">
        <f>IF(#REF!=BL$4,1,0)</f>
        <v>#REF!</v>
      </c>
      <c r="BM20" s="1" t="e">
        <f>IF(#REF!=BM$4,1,0)</f>
        <v>#REF!</v>
      </c>
      <c r="BN20" s="1" t="e">
        <f>IF(#REF!=BN$4,1,0)</f>
        <v>#REF!</v>
      </c>
      <c r="BO20" s="1" t="e">
        <f>IF(#REF!=BO$4,1,0)</f>
        <v>#REF!</v>
      </c>
      <c r="BP20" s="1" t="e">
        <f>IF(#REF!=BP$4,1,0)</f>
        <v>#REF!</v>
      </c>
      <c r="BQ20" s="1" t="e">
        <f>IF(#REF!=BQ$4,1,0)</f>
        <v>#REF!</v>
      </c>
      <c r="BR20" s="1" t="e">
        <f>IF(#REF!=BR$4,1,0)</f>
        <v>#REF!</v>
      </c>
      <c r="BS20" s="1" t="e">
        <f>IF(SUM(BH20:BR20)&gt;=1,1,0)</f>
        <v>#REF!</v>
      </c>
    </row>
    <row r="21" spans="1:71" ht="16.95" customHeight="1" thickBot="1" x14ac:dyDescent="0.3">
      <c r="B21" s="62" t="s">
        <v>60</v>
      </c>
      <c r="C21" s="67"/>
      <c r="D21" s="86"/>
      <c r="E21" s="87"/>
      <c r="F21" s="87"/>
      <c r="G21" s="87"/>
      <c r="H21" s="87"/>
      <c r="I21" s="87"/>
      <c r="J21" s="87"/>
      <c r="K21" s="87"/>
      <c r="L21" s="87"/>
      <c r="M21" s="88"/>
      <c r="N21" s="88"/>
      <c r="O21" s="89"/>
      <c r="P21" s="64"/>
      <c r="AZ21" s="16"/>
      <c r="BA21" s="16"/>
      <c r="BB21" s="16"/>
    </row>
    <row r="22" spans="1:71" ht="16.95" customHeight="1" x14ac:dyDescent="0.25">
      <c r="A22" s="1" t="str">
        <f>IF(AN22&gt;0,A20+1,"")</f>
        <v/>
      </c>
      <c r="B22" s="44" t="s">
        <v>57</v>
      </c>
      <c r="C22" s="45"/>
      <c r="D22" s="46"/>
      <c r="E22" s="47"/>
      <c r="F22" s="65"/>
      <c r="G22" s="48"/>
      <c r="H22" s="49"/>
      <c r="I22" s="50"/>
      <c r="J22" s="51"/>
      <c r="K22" s="52"/>
      <c r="L22" s="53"/>
      <c r="M22" s="54"/>
      <c r="N22" s="55"/>
      <c r="O22" s="56"/>
      <c r="P22" s="57"/>
      <c r="R22" s="1">
        <f>IF(Q22="Ehrengast",0,IF(Q22="bez.",0,IF(COUNTA(D22:O22)&gt;=1,S22-Q22,0)))</f>
        <v>0</v>
      </c>
      <c r="S22" s="1">
        <f>IF(Q22="Ehrengast",0,AQ22)</f>
        <v>0</v>
      </c>
      <c r="V22" s="1">
        <f>COUNTA(E22:E22)</f>
        <v>0</v>
      </c>
      <c r="X22" s="1" t="e">
        <f>IF(#REF!="G",1,0)</f>
        <v>#REF!</v>
      </c>
      <c r="Y22" s="1" t="e">
        <f>IF(#REF!="I",1,0)</f>
        <v>#REF!</v>
      </c>
      <c r="Z22" s="1" t="e">
        <f>IF(#REF!="T",1,0)</f>
        <v>#REF!</v>
      </c>
      <c r="AA22" s="1">
        <f>IF(P22="Ja",1,0)</f>
        <v>0</v>
      </c>
      <c r="AC22" s="1">
        <f>C$37</f>
        <v>0</v>
      </c>
      <c r="AD22" s="1">
        <f>C$3</f>
        <v>0</v>
      </c>
      <c r="AF22" s="1">
        <f>C23</f>
        <v>0</v>
      </c>
      <c r="AL22" s="1">
        <f>IF($Q22="Ehrengast",0,(IF(OR(G22="Ja",H22="Ja"),D$33,0)))</f>
        <v>0</v>
      </c>
      <c r="AM22" s="1">
        <f>IF(E22="",0,IF($Q22="Ehrengast",0,IF(I22="Ja",D$34,0)))</f>
        <v>0</v>
      </c>
      <c r="AN22" s="1">
        <f>IF(E22="",0,IF($Q22="Ehrengast",0,IF(E22="W",$O$35,$D$32)))</f>
        <v>0</v>
      </c>
      <c r="AO22" s="1">
        <f>IF(D22="",0,IF($Q22="Ehrengast",0,IF(D22="W",$O$35,$D$31)))</f>
        <v>0</v>
      </c>
      <c r="AQ22" s="1">
        <f>IF((AL22+AM22+AN22+AO22)&gt;1,(AL22+AM22+AN22+AO22),0)</f>
        <v>0</v>
      </c>
      <c r="AS22" s="58" t="str">
        <f>IF(AND(AO22&gt;0,R22&lt;=0),1,"")</f>
        <v/>
      </c>
      <c r="AT22" s="59">
        <f>IF(AND(AO22&gt;0,R22&lt;=0),AT20+1,MAX(AT20:AT21))</f>
        <v>0</v>
      </c>
      <c r="AU22" s="59" t="str">
        <f>IF(AS22=1,AT22,"")</f>
        <v/>
      </c>
      <c r="AV22" s="1" t="e">
        <f>IF(OR(#REF!="Ja",#REF!="Ja"),1,0)</f>
        <v>#REF!</v>
      </c>
      <c r="AW22" s="1" t="e">
        <f>IF(OR(#REF!="W",#REF!="W"),1,0)</f>
        <v>#REF!</v>
      </c>
      <c r="AZ22" s="60" t="e">
        <f>VALUE(IF(MID(#REF!,1,1)&gt;=0,MID(#REF!,1,1),0))</f>
        <v>#REF!</v>
      </c>
      <c r="BA22" s="60" t="e">
        <f>VALUE(IF(MID(#REF!,3,1)&gt;=0,MID(#REF!,3,1),0))</f>
        <v>#REF!</v>
      </c>
      <c r="BB22" s="60" t="e">
        <f>VALUE(IF(MID(#REF!,5,1)&gt;=0,MID(#REF!,5,1),0))</f>
        <v>#REF!</v>
      </c>
      <c r="BH22" s="1">
        <f>IF($M22=BH$4,1,0)</f>
        <v>0</v>
      </c>
      <c r="BI22" s="1">
        <f>IF($M22=BI$4,1,0)</f>
        <v>0</v>
      </c>
      <c r="BJ22" s="1" t="e">
        <f>IF(#REF!=BJ$4,1,0)</f>
        <v>#REF!</v>
      </c>
      <c r="BK22" s="1" t="e">
        <f>IF(#REF!=BK$4,1,0)</f>
        <v>#REF!</v>
      </c>
      <c r="BL22" s="1" t="e">
        <f>IF(#REF!=BL$4,1,0)</f>
        <v>#REF!</v>
      </c>
      <c r="BM22" s="1" t="e">
        <f>IF(#REF!=BM$4,1,0)</f>
        <v>#REF!</v>
      </c>
      <c r="BN22" s="1" t="e">
        <f>IF(#REF!=BN$4,1,0)</f>
        <v>#REF!</v>
      </c>
      <c r="BO22" s="1" t="e">
        <f>IF(#REF!=BO$4,1,0)</f>
        <v>#REF!</v>
      </c>
      <c r="BP22" s="1" t="e">
        <f>IF(#REF!=BP$4,1,0)</f>
        <v>#REF!</v>
      </c>
      <c r="BQ22" s="1" t="e">
        <f>IF(#REF!=BQ$4,1,0)</f>
        <v>#REF!</v>
      </c>
      <c r="BR22" s="1" t="e">
        <f>IF(#REF!=BR$4,1,0)</f>
        <v>#REF!</v>
      </c>
      <c r="BS22" s="1" t="e">
        <f>IF(SUM(BH22:BR22)&gt;=1,1,0)</f>
        <v>#REF!</v>
      </c>
    </row>
    <row r="23" spans="1:71" ht="16.95" customHeight="1" thickBot="1" x14ac:dyDescent="0.3">
      <c r="B23" s="62" t="s">
        <v>60</v>
      </c>
      <c r="C23" s="63"/>
      <c r="D23" s="86"/>
      <c r="E23" s="87"/>
      <c r="F23" s="87"/>
      <c r="G23" s="87"/>
      <c r="H23" s="87"/>
      <c r="I23" s="87"/>
      <c r="J23" s="87"/>
      <c r="K23" s="87"/>
      <c r="L23" s="87"/>
      <c r="M23" s="88"/>
      <c r="N23" s="88"/>
      <c r="O23" s="89"/>
      <c r="P23" s="64"/>
      <c r="AZ23" s="16"/>
      <c r="BA23" s="16"/>
      <c r="BB23" s="16"/>
    </row>
    <row r="24" spans="1:71" ht="16.95" customHeight="1" x14ac:dyDescent="0.25">
      <c r="A24" s="1" t="str">
        <f>IF(AN24&gt;0,A22+1,"")</f>
        <v/>
      </c>
      <c r="B24" s="44" t="s">
        <v>57</v>
      </c>
      <c r="C24" s="45"/>
      <c r="D24" s="46"/>
      <c r="E24" s="47"/>
      <c r="F24" s="65"/>
      <c r="G24" s="48"/>
      <c r="H24" s="49"/>
      <c r="I24" s="50"/>
      <c r="J24" s="51"/>
      <c r="K24" s="52"/>
      <c r="L24" s="53"/>
      <c r="M24" s="54"/>
      <c r="N24" s="55"/>
      <c r="O24" s="56"/>
      <c r="P24" s="57"/>
      <c r="R24" s="1">
        <f>IF(Q24="Ehrengast",0,IF(Q24="bez.",0,IF(COUNTA(D24:O24)&gt;=1,S24-Q24,0)))</f>
        <v>0</v>
      </c>
      <c r="S24" s="1">
        <f>IF(Q24="Ehrengast",0,AQ24)</f>
        <v>0</v>
      </c>
      <c r="V24" s="1">
        <f>COUNTA(E24:E24)</f>
        <v>0</v>
      </c>
      <c r="X24" s="1" t="e">
        <f>IF(#REF!="G",1,0)</f>
        <v>#REF!</v>
      </c>
      <c r="Y24" s="1" t="e">
        <f>IF(#REF!="I",1,0)</f>
        <v>#REF!</v>
      </c>
      <c r="Z24" s="1" t="e">
        <f>IF(#REF!="T",1,0)</f>
        <v>#REF!</v>
      </c>
      <c r="AA24" s="1">
        <f>IF(P24="Ja",1,0)</f>
        <v>0</v>
      </c>
      <c r="AC24" s="1">
        <f>C$37</f>
        <v>0</v>
      </c>
      <c r="AD24" s="1">
        <f>C$3</f>
        <v>0</v>
      </c>
      <c r="AF24" s="1">
        <f>C25</f>
        <v>0</v>
      </c>
      <c r="AL24" s="1">
        <f>IF($Q24="Ehrengast",0,(IF(OR(G24="Ja",H24="Ja"),D$33,0)))</f>
        <v>0</v>
      </c>
      <c r="AM24" s="1">
        <f>IF(E24="",0,IF($Q24="Ehrengast",0,IF(I24="Ja",D$34,0)))</f>
        <v>0</v>
      </c>
      <c r="AN24" s="1">
        <f>IF(E24="",0,IF($Q24="Ehrengast",0,IF(E24="W",$O$35,$D$32)))</f>
        <v>0</v>
      </c>
      <c r="AO24" s="1">
        <f>IF(D24="",0,IF($Q24="Ehrengast",0,IF(D24="W",$O$35,$D$31)))</f>
        <v>0</v>
      </c>
      <c r="AQ24" s="1">
        <f>IF((AL24+AM24+AN24+AO24)&gt;1,(AL24+AM24+AN24+AO24),0)</f>
        <v>0</v>
      </c>
      <c r="AS24" s="58" t="str">
        <f>IF(AND(AO24&gt;0,R24&lt;=0),1,"")</f>
        <v/>
      </c>
      <c r="AT24" s="59">
        <f>IF(AND(AO24&gt;0,R24&lt;=0),AT22+1,MAX(AT22:AT23))</f>
        <v>0</v>
      </c>
      <c r="AU24" s="59" t="str">
        <f>IF(AS24=1,AT24,"")</f>
        <v/>
      </c>
      <c r="AV24" s="1" t="e">
        <f>IF(OR(#REF!="Ja",#REF!="Ja"),1,0)</f>
        <v>#REF!</v>
      </c>
      <c r="AW24" s="1" t="e">
        <f>IF(OR(#REF!="W",#REF!="W"),1,0)</f>
        <v>#REF!</v>
      </c>
      <c r="AZ24" s="60" t="e">
        <f>VALUE(IF(MID(#REF!,1,1)&gt;=0,MID(#REF!,1,1),0))</f>
        <v>#REF!</v>
      </c>
      <c r="BA24" s="60" t="e">
        <f>VALUE(IF(MID(#REF!,3,1)&gt;=0,MID(#REF!,3,1),0))</f>
        <v>#REF!</v>
      </c>
      <c r="BB24" s="60" t="e">
        <f>VALUE(IF(MID(#REF!,5,1)&gt;=0,MID(#REF!,5,1),0))</f>
        <v>#REF!</v>
      </c>
      <c r="BH24" s="1">
        <f>IF($M24=BH$4,1,0)</f>
        <v>0</v>
      </c>
      <c r="BI24" s="1">
        <f>IF($M24=BI$4,1,0)</f>
        <v>0</v>
      </c>
      <c r="BJ24" s="1" t="e">
        <f>IF(#REF!=BJ$4,1,0)</f>
        <v>#REF!</v>
      </c>
      <c r="BK24" s="1" t="e">
        <f>IF(#REF!=BK$4,1,0)</f>
        <v>#REF!</v>
      </c>
      <c r="BL24" s="1" t="e">
        <f>IF(#REF!=BL$4,1,0)</f>
        <v>#REF!</v>
      </c>
      <c r="BM24" s="1" t="e">
        <f>IF(#REF!=BM$4,1,0)</f>
        <v>#REF!</v>
      </c>
      <c r="BN24" s="1" t="e">
        <f>IF(#REF!=BN$4,1,0)</f>
        <v>#REF!</v>
      </c>
      <c r="BO24" s="1" t="e">
        <f>IF(#REF!=BO$4,1,0)</f>
        <v>#REF!</v>
      </c>
      <c r="BP24" s="1" t="e">
        <f>IF(#REF!=BP$4,1,0)</f>
        <v>#REF!</v>
      </c>
      <c r="BQ24" s="1" t="e">
        <f>IF(#REF!=BQ$4,1,0)</f>
        <v>#REF!</v>
      </c>
      <c r="BR24" s="1" t="e">
        <f>IF(#REF!=BR$4,1,0)</f>
        <v>#REF!</v>
      </c>
      <c r="BS24" s="1" t="e">
        <f>IF(SUM(BH24:BR24)&gt;=1,1,0)</f>
        <v>#REF!</v>
      </c>
    </row>
    <row r="25" spans="1:71" ht="16.95" customHeight="1" thickBot="1" x14ac:dyDescent="0.3">
      <c r="B25" s="62" t="s">
        <v>60</v>
      </c>
      <c r="C25" s="67"/>
      <c r="D25" s="86"/>
      <c r="E25" s="87"/>
      <c r="F25" s="87"/>
      <c r="G25" s="87"/>
      <c r="H25" s="87"/>
      <c r="I25" s="87"/>
      <c r="J25" s="87"/>
      <c r="K25" s="87"/>
      <c r="L25" s="87"/>
      <c r="M25" s="88"/>
      <c r="N25" s="88"/>
      <c r="O25" s="89"/>
      <c r="P25" s="64"/>
      <c r="AZ25" s="16"/>
      <c r="BA25" s="16"/>
      <c r="BB25" s="16"/>
    </row>
    <row r="26" spans="1:71" ht="16.95" customHeight="1" x14ac:dyDescent="0.25">
      <c r="A26" s="1" t="str">
        <f>IF(AN26&gt;0,A24+1,"")</f>
        <v/>
      </c>
      <c r="B26" s="44" t="s">
        <v>57</v>
      </c>
      <c r="C26" s="45"/>
      <c r="D26" s="46"/>
      <c r="E26" s="47"/>
      <c r="F26" s="65"/>
      <c r="G26" s="48"/>
      <c r="H26" s="49"/>
      <c r="I26" s="50"/>
      <c r="J26" s="51"/>
      <c r="K26" s="52"/>
      <c r="L26" s="53"/>
      <c r="M26" s="54"/>
      <c r="N26" s="55"/>
      <c r="O26" s="56"/>
      <c r="P26" s="57"/>
      <c r="R26" s="1">
        <f>IF(Q26="Ehrengast",0,IF(Q26="bez.",0,IF(COUNTA(D26:O26)&gt;=1,S26-Q26,0)))</f>
        <v>0</v>
      </c>
      <c r="S26" s="1">
        <f>IF(Q26="Ehrengast",0,AQ26)</f>
        <v>0</v>
      </c>
      <c r="V26" s="1">
        <f>COUNTA(E26:E26)</f>
        <v>0</v>
      </c>
      <c r="X26" s="1" t="e">
        <f>IF(#REF!="G",1,0)</f>
        <v>#REF!</v>
      </c>
      <c r="Y26" s="1" t="e">
        <f>IF(#REF!="I",1,0)</f>
        <v>#REF!</v>
      </c>
      <c r="Z26" s="1" t="e">
        <f>IF(#REF!="T",1,0)</f>
        <v>#REF!</v>
      </c>
      <c r="AA26" s="1">
        <f>IF(P26="Ja",1,0)</f>
        <v>0</v>
      </c>
      <c r="AC26" s="1">
        <f>C$37</f>
        <v>0</v>
      </c>
      <c r="AD26" s="1">
        <f>C$3</f>
        <v>0</v>
      </c>
      <c r="AF26" s="1">
        <f>C27</f>
        <v>0</v>
      </c>
      <c r="AL26" s="1">
        <f>IF($Q26="Ehrengast",0,(IF(OR(G26="Ja",H26="Ja"),D$33,0)))</f>
        <v>0</v>
      </c>
      <c r="AM26" s="1">
        <f>IF(E26="",0,IF($Q26="Ehrengast",0,IF(I26="Ja",D$34,0)))</f>
        <v>0</v>
      </c>
      <c r="AN26" s="1">
        <f>IF(E26="",0,IF($Q26="Ehrengast",0,IF(E26="W",$O$35,$D$32)))</f>
        <v>0</v>
      </c>
      <c r="AO26" s="1">
        <f>IF(D26="",0,IF($Q26="Ehrengast",0,IF(D26="W",$O$35,$D$31)))</f>
        <v>0</v>
      </c>
      <c r="AQ26" s="1">
        <f>IF((AL26+AM26+AN26+AO26)&gt;1,(AL26+AM26+AN26+AO26),0)</f>
        <v>0</v>
      </c>
      <c r="AS26" s="58" t="str">
        <f>IF(AND(AO26&gt;0,R26&lt;=0),1,"")</f>
        <v/>
      </c>
      <c r="AT26" s="59">
        <f>IF(AND(AO26&gt;0,R26&lt;=0),AT24+1,MAX(AT24:AT25))</f>
        <v>0</v>
      </c>
      <c r="AU26" s="59" t="str">
        <f>IF(AS26=1,AT26,"")</f>
        <v/>
      </c>
      <c r="AV26" s="1" t="e">
        <f>IF(OR(#REF!="Ja",#REF!="Ja"),1,0)</f>
        <v>#REF!</v>
      </c>
      <c r="AW26" s="1" t="e">
        <f>IF(OR(#REF!="W",#REF!="W"),1,0)</f>
        <v>#REF!</v>
      </c>
      <c r="AZ26" s="60" t="e">
        <f>VALUE(IF(MID(#REF!,1,1)&gt;=0,MID(#REF!,1,1),0))</f>
        <v>#REF!</v>
      </c>
      <c r="BA26" s="60" t="e">
        <f>VALUE(IF(MID(#REF!,3,1)&gt;=0,MID(#REF!,3,1),0))</f>
        <v>#REF!</v>
      </c>
      <c r="BB26" s="60" t="e">
        <f>VALUE(IF(MID(#REF!,5,1)&gt;=0,MID(#REF!,5,1),0))</f>
        <v>#REF!</v>
      </c>
      <c r="BH26" s="1">
        <f>IF($M26=BH$4,1,0)</f>
        <v>0</v>
      </c>
      <c r="BI26" s="1">
        <f>IF($M26=BI$4,1,0)</f>
        <v>0</v>
      </c>
      <c r="BJ26" s="1" t="e">
        <f>IF(#REF!=BJ$4,1,0)</f>
        <v>#REF!</v>
      </c>
      <c r="BK26" s="1" t="e">
        <f>IF(#REF!=BK$4,1,0)</f>
        <v>#REF!</v>
      </c>
      <c r="BL26" s="1" t="e">
        <f>IF(#REF!=BL$4,1,0)</f>
        <v>#REF!</v>
      </c>
      <c r="BM26" s="1" t="e">
        <f>IF(#REF!=BM$4,1,0)</f>
        <v>#REF!</v>
      </c>
      <c r="BN26" s="1" t="e">
        <f>IF(#REF!=BN$4,1,0)</f>
        <v>#REF!</v>
      </c>
      <c r="BO26" s="1" t="e">
        <f>IF(#REF!=BO$4,1,0)</f>
        <v>#REF!</v>
      </c>
      <c r="BP26" s="1" t="e">
        <f>IF(#REF!=BP$4,1,0)</f>
        <v>#REF!</v>
      </c>
      <c r="BQ26" s="1" t="e">
        <f>IF(#REF!=BQ$4,1,0)</f>
        <v>#REF!</v>
      </c>
      <c r="BR26" s="1" t="e">
        <f>IF(#REF!=BR$4,1,0)</f>
        <v>#REF!</v>
      </c>
      <c r="BS26" s="1" t="e">
        <f>IF(SUM(BH26:BR26)&gt;=1,1,0)</f>
        <v>#REF!</v>
      </c>
    </row>
    <row r="27" spans="1:71" ht="16.95" customHeight="1" thickBot="1" x14ac:dyDescent="0.3">
      <c r="B27" s="62" t="s">
        <v>60</v>
      </c>
      <c r="C27" s="63"/>
      <c r="D27" s="86"/>
      <c r="E27" s="87"/>
      <c r="F27" s="87"/>
      <c r="G27" s="87"/>
      <c r="H27" s="87"/>
      <c r="I27" s="87"/>
      <c r="J27" s="87"/>
      <c r="K27" s="87"/>
      <c r="L27" s="87"/>
      <c r="M27" s="88"/>
      <c r="N27" s="88"/>
      <c r="O27" s="89"/>
      <c r="P27" s="64"/>
      <c r="AZ27" s="16"/>
      <c r="BA27" s="16"/>
      <c r="BB27" s="16"/>
    </row>
    <row r="28" spans="1:71" ht="16.95" customHeight="1" x14ac:dyDescent="0.25">
      <c r="A28" s="1" t="str">
        <f>IF(AN28&gt;0,A26+1,"")</f>
        <v/>
      </c>
      <c r="B28" s="44" t="s">
        <v>57</v>
      </c>
      <c r="C28" s="68"/>
      <c r="D28" s="46"/>
      <c r="E28" s="47"/>
      <c r="F28" s="65"/>
      <c r="G28" s="48"/>
      <c r="H28" s="49"/>
      <c r="I28" s="50"/>
      <c r="J28" s="51"/>
      <c r="K28" s="52"/>
      <c r="L28" s="53"/>
      <c r="M28" s="54"/>
      <c r="N28" s="55"/>
      <c r="O28" s="56"/>
      <c r="P28" s="57"/>
      <c r="R28" s="1">
        <f>IF(Q28="Ehrengast",0,IF(Q28="bez.",0,IF(COUNTA(D28:O28)&gt;=1,S28-Q28,0)))</f>
        <v>0</v>
      </c>
      <c r="S28" s="1">
        <f>IF(Q28="Ehrengast",0,AQ28)</f>
        <v>0</v>
      </c>
      <c r="V28" s="1">
        <f>COUNTA(E28:E28)</f>
        <v>0</v>
      </c>
      <c r="X28" s="1" t="e">
        <f>IF(#REF!="G",1,0)</f>
        <v>#REF!</v>
      </c>
      <c r="Y28" s="1" t="e">
        <f>IF(#REF!="I",1,0)</f>
        <v>#REF!</v>
      </c>
      <c r="Z28" s="1" t="e">
        <f>IF(#REF!="T",1,0)</f>
        <v>#REF!</v>
      </c>
      <c r="AA28" s="1">
        <f>IF(P28="Ja",1,0)</f>
        <v>0</v>
      </c>
      <c r="AC28" s="1">
        <f>C$37</f>
        <v>0</v>
      </c>
      <c r="AD28" s="1">
        <f>C$3</f>
        <v>0</v>
      </c>
      <c r="AF28" s="1">
        <f>C29</f>
        <v>0</v>
      </c>
      <c r="AL28" s="1">
        <f>IF($Q28="Ehrengast",0,(IF(OR(G28="Ja",H28="Ja"),D$33,0)))</f>
        <v>0</v>
      </c>
      <c r="AM28" s="1">
        <f>IF(E28="",0,IF($Q28="Ehrengast",0,IF(I28="Ja",D$34,0)))</f>
        <v>0</v>
      </c>
      <c r="AN28" s="1">
        <f>IF(E28="",0,IF($Q28="Ehrengast",0,IF(E28="W",$O$35,$D$32)))</f>
        <v>0</v>
      </c>
      <c r="AO28" s="1">
        <f>IF(D28="",0,IF($Q28="Ehrengast",0,IF(D28="W",$O$35,$D$31)))</f>
        <v>0</v>
      </c>
      <c r="AQ28" s="1">
        <f>IF((AL28+AM28+AN28+AO28)&gt;1,(AL28+AM28+AN28+AO28),0)</f>
        <v>0</v>
      </c>
      <c r="AS28" s="58" t="str">
        <f>IF(AND(AO28&gt;0,R28&lt;=0),1,"")</f>
        <v/>
      </c>
      <c r="AT28" s="59">
        <f>IF(AND(AO28&gt;0,R28&lt;=0),AT26+1,MAX(AT26:AT27))</f>
        <v>0</v>
      </c>
      <c r="AU28" s="59" t="str">
        <f>IF(AS28=1,AT28,"")</f>
        <v/>
      </c>
      <c r="AV28" s="1" t="e">
        <f>IF(OR(#REF!="Ja",#REF!="Ja"),1,0)</f>
        <v>#REF!</v>
      </c>
      <c r="AW28" s="1" t="e">
        <f>IF(OR(#REF!="W",#REF!="W"),1,0)</f>
        <v>#REF!</v>
      </c>
      <c r="AZ28" s="60" t="e">
        <f>VALUE(IF(MID(#REF!,1,1)&gt;=0,MID(#REF!,1,1),0))</f>
        <v>#REF!</v>
      </c>
      <c r="BA28" s="60" t="e">
        <f>VALUE(IF(MID(#REF!,3,1)&gt;=0,MID(#REF!,3,1),0))</f>
        <v>#REF!</v>
      </c>
      <c r="BB28" s="60" t="e">
        <f>VALUE(IF(MID(#REF!,5,1)&gt;=0,MID(#REF!,5,1),0))</f>
        <v>#REF!</v>
      </c>
      <c r="BH28" s="1">
        <f>IF($M28=BH$4,1,0)</f>
        <v>0</v>
      </c>
      <c r="BI28" s="1">
        <f>IF($M28=BI$4,1,0)</f>
        <v>0</v>
      </c>
      <c r="BJ28" s="1" t="e">
        <f>IF(#REF!=BJ$4,1,0)</f>
        <v>#REF!</v>
      </c>
      <c r="BK28" s="1" t="e">
        <f>IF(#REF!=BK$4,1,0)</f>
        <v>#REF!</v>
      </c>
      <c r="BL28" s="1" t="e">
        <f>IF(#REF!=BL$4,1,0)</f>
        <v>#REF!</v>
      </c>
      <c r="BM28" s="1" t="e">
        <f>IF(#REF!=BM$4,1,0)</f>
        <v>#REF!</v>
      </c>
      <c r="BN28" s="1" t="e">
        <f>IF(#REF!=BN$4,1,0)</f>
        <v>#REF!</v>
      </c>
      <c r="BO28" s="1" t="e">
        <f>IF(#REF!=BO$4,1,0)</f>
        <v>#REF!</v>
      </c>
      <c r="BP28" s="1" t="e">
        <f>IF(#REF!=BP$4,1,0)</f>
        <v>#REF!</v>
      </c>
      <c r="BQ28" s="1" t="e">
        <f>IF(#REF!=BQ$4,1,0)</f>
        <v>#REF!</v>
      </c>
      <c r="BR28" s="1" t="e">
        <f>IF(#REF!=BR$4,1,0)</f>
        <v>#REF!</v>
      </c>
      <c r="BS28" s="1" t="e">
        <f>IF(SUM(BH28:BR28)&gt;=1,1,0)</f>
        <v>#REF!</v>
      </c>
    </row>
    <row r="29" spans="1:71" ht="16.95" customHeight="1" thickBot="1" x14ac:dyDescent="0.3">
      <c r="B29" s="69" t="s">
        <v>60</v>
      </c>
      <c r="C29" s="70"/>
      <c r="D29" s="90"/>
      <c r="E29" s="91"/>
      <c r="F29" s="91"/>
      <c r="G29" s="91"/>
      <c r="H29" s="91"/>
      <c r="I29" s="91"/>
      <c r="J29" s="91"/>
      <c r="K29" s="91"/>
      <c r="L29" s="91"/>
      <c r="M29" s="92"/>
      <c r="N29" s="92"/>
      <c r="O29" s="93"/>
      <c r="P29" s="71"/>
      <c r="Q29" s="72"/>
      <c r="BA29" s="16"/>
      <c r="BB29" s="16"/>
    </row>
    <row r="30" spans="1:71" ht="15" thickTop="1" thickBot="1" x14ac:dyDescent="0.3">
      <c r="B30" s="18"/>
      <c r="C30" s="18" t="str">
        <f>W1&amp;"   angemeldete Sassen!"</f>
        <v>0   angemeldete Sassen!</v>
      </c>
      <c r="D30" s="1">
        <f>COUNTA(D6:D29)</f>
        <v>0</v>
      </c>
      <c r="E30" s="1">
        <f t="shared" ref="E30:M30" si="3">COUNTA(E6:E29)</f>
        <v>0</v>
      </c>
      <c r="F30" s="1">
        <f t="shared" si="3"/>
        <v>0</v>
      </c>
      <c r="G30" s="1">
        <f t="shared" si="3"/>
        <v>0</v>
      </c>
      <c r="H30" s="1">
        <f t="shared" si="3"/>
        <v>0</v>
      </c>
      <c r="I30" s="1">
        <f t="shared" si="3"/>
        <v>0</v>
      </c>
      <c r="J30" s="1">
        <f t="shared" si="3"/>
        <v>0</v>
      </c>
      <c r="K30" s="1">
        <f t="shared" si="3"/>
        <v>0</v>
      </c>
      <c r="L30" s="1">
        <f t="shared" si="3"/>
        <v>0</v>
      </c>
      <c r="M30" s="1">
        <f t="shared" si="3"/>
        <v>0</v>
      </c>
      <c r="P30" s="1">
        <f>AB1</f>
        <v>0</v>
      </c>
      <c r="Q30" s="1">
        <f t="shared" ref="Q30" si="4">COUNTA(Q6:Q29)</f>
        <v>0</v>
      </c>
      <c r="R30" s="73"/>
      <c r="S30" s="73"/>
      <c r="AS30" s="1">
        <f>SUM(AS6:AS28)</f>
        <v>0</v>
      </c>
      <c r="BA30" s="16"/>
      <c r="BB30" s="16"/>
    </row>
    <row r="31" spans="1:71" ht="14.4" thickBot="1" x14ac:dyDescent="0.3">
      <c r="B31" s="18"/>
      <c r="C31" s="102" t="s">
        <v>66</v>
      </c>
      <c r="D31" s="75"/>
      <c r="N31" s="2" t="s">
        <v>61</v>
      </c>
      <c r="O31" s="76"/>
      <c r="P31" s="77"/>
      <c r="BA31" s="16"/>
      <c r="BB31" s="16"/>
    </row>
    <row r="32" spans="1:71" ht="14.4" thickBot="1" x14ac:dyDescent="0.3">
      <c r="B32" s="18"/>
      <c r="C32" s="74"/>
      <c r="D32" s="12"/>
      <c r="BA32" s="16"/>
      <c r="BB32" s="16"/>
    </row>
    <row r="33" spans="2:54" ht="14.4" thickBot="1" x14ac:dyDescent="0.3">
      <c r="B33" s="2"/>
      <c r="C33" s="74"/>
      <c r="D33" s="12"/>
      <c r="Q33" s="78">
        <f>SUM(S6:S29)</f>
        <v>0</v>
      </c>
      <c r="R33" s="79">
        <f>Q33-Q34</f>
        <v>0</v>
      </c>
      <c r="BA33" s="16"/>
      <c r="BB33" s="16"/>
    </row>
    <row r="34" spans="2:54" ht="14.4" thickBot="1" x14ac:dyDescent="0.3">
      <c r="B34" s="2"/>
      <c r="C34" s="74"/>
      <c r="D34" s="12"/>
      <c r="H34" s="76"/>
      <c r="I34" s="76"/>
      <c r="N34" s="76"/>
      <c r="O34" s="76"/>
      <c r="P34" s="80"/>
      <c r="Q34" s="81">
        <f>SUM(Q6:Q29)</f>
        <v>0</v>
      </c>
      <c r="R34" s="82"/>
      <c r="S34" s="83"/>
      <c r="BA34" s="16"/>
      <c r="BB34" s="16"/>
    </row>
    <row r="35" spans="2:54" x14ac:dyDescent="0.25">
      <c r="C35" s="1" t="s">
        <v>62</v>
      </c>
      <c r="D35" s="84">
        <f>SUM(D31:D34)</f>
        <v>0</v>
      </c>
      <c r="J35" s="85" t="s">
        <v>63</v>
      </c>
      <c r="K35" s="85"/>
      <c r="L35" s="85"/>
      <c r="M35" s="85"/>
    </row>
    <row r="36" spans="2:54" x14ac:dyDescent="0.25">
      <c r="B36" s="2"/>
      <c r="C36" s="1" t="s">
        <v>64</v>
      </c>
    </row>
    <row r="37" spans="2:54" x14ac:dyDescent="0.25">
      <c r="B37" s="2" t="s">
        <v>65</v>
      </c>
    </row>
    <row r="42" spans="2:54" x14ac:dyDescent="0.25">
      <c r="C42" s="2"/>
      <c r="D42" s="12"/>
      <c r="AS42" s="58" t="str">
        <f>IF(AND(AO42&gt;0,R42&lt;=0),1,"")</f>
        <v/>
      </c>
      <c r="AT42" s="59">
        <f>IF(AND(AO42&gt;0,R42&lt;=0),AT40+1,MAX(AT40:AT41))</f>
        <v>0</v>
      </c>
    </row>
  </sheetData>
  <mergeCells count="15">
    <mergeCell ref="D11:O11"/>
    <mergeCell ref="C2:O2"/>
    <mergeCell ref="C3:L3"/>
    <mergeCell ref="D4:O4"/>
    <mergeCell ref="D7:O7"/>
    <mergeCell ref="D9:O9"/>
    <mergeCell ref="D25:O25"/>
    <mergeCell ref="D27:O27"/>
    <mergeCell ref="D29:O29"/>
    <mergeCell ref="D13:O13"/>
    <mergeCell ref="D15:O15"/>
    <mergeCell ref="D17:O17"/>
    <mergeCell ref="D19:O19"/>
    <mergeCell ref="D21:O21"/>
    <mergeCell ref="D23:O23"/>
  </mergeCells>
  <pageMargins left="0.31496062992125984" right="0.31496062992125984" top="0.51181102362204722" bottom="0.39370078740157483" header="0.23622047244094491" footer="0.19685039370078741"/>
  <pageSetup paperSize="9" scale="72" orientation="landscape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Kirnsteyn</vt:lpstr>
      <vt:lpstr>Kirnsteyn!Druckbereich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Schmid</dc:creator>
  <cp:lastModifiedBy>Hans Schmid</cp:lastModifiedBy>
  <dcterms:created xsi:type="dcterms:W3CDTF">2026-06-28T05:18:33Z</dcterms:created>
  <dcterms:modified xsi:type="dcterms:W3CDTF">2026-08-15T09:18:29Z</dcterms:modified>
</cp:coreProperties>
</file>