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HP_Hans_2025\Ritter\Kalendarium\aktuelle_MB-Kalender\"/>
    </mc:Choice>
  </mc:AlternateContent>
  <xr:revisionPtr revIDLastSave="0" documentId="13_ncr:1_{B31C977D-CF9D-45EB-95FF-02CFAED3D53B}" xr6:coauthVersionLast="47" xr6:coauthVersionMax="47" xr10:uidLastSave="{00000000-0000-0000-0000-000000000000}"/>
  <bookViews>
    <workbookView xWindow="-108" yWindow="-108" windowWidth="23256" windowHeight="13896" activeTab="1" xr2:uid="{37F12B31-D0AB-4811-B268-0B58F47F7513}"/>
  </bookViews>
  <sheets>
    <sheet name="Kalenderbasis" sheetId="1" r:id="rId1"/>
    <sheet name="Kalendarium" sheetId="3" r:id="rId2"/>
    <sheet name="A4_Jahreskalender_neu" sheetId="4" r:id="rId3"/>
    <sheet name="HP-Kalender" sheetId="5" r:id="rId4"/>
    <sheet name="Standesliste" sheetId="6" r:id="rId5"/>
  </sheets>
  <definedNames>
    <definedName name="_xlnm.Print_Area" localSheetId="2">A4_Jahreskalender_neu!$A$1:$AD$69</definedName>
    <definedName name="_xlnm.Print_Area" localSheetId="3">'HP-Kalender'!$D$1:$I$92</definedName>
    <definedName name="_xlnm.Print_Area" localSheetId="1">Kalendarium!$B$1:$S$379</definedName>
    <definedName name="_xlnm.Print_Area" localSheetId="4">Standesliste!$A$1:$K$50</definedName>
    <definedName name="_xlnm.Print_Titles" localSheetId="3">'HP-Kalender'!$1:$2</definedName>
    <definedName name="_xlnm.Print_Titles" localSheetId="1">Kalendarium!$1:$1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6" l="1"/>
  <c r="B34" i="6"/>
  <c r="B21" i="6"/>
  <c r="J285" i="3"/>
  <c r="AS382" i="3"/>
  <c r="AR382" i="3"/>
  <c r="AQ382" i="3"/>
  <c r="AP382" i="3"/>
  <c r="AO382" i="3"/>
  <c r="AN382" i="3"/>
  <c r="AM382" i="3"/>
  <c r="AJ382" i="3"/>
  <c r="AI382" i="3"/>
  <c r="AH382" i="3"/>
  <c r="AG382" i="3"/>
  <c r="AF382" i="3"/>
  <c r="AE382" i="3"/>
  <c r="AD382" i="3"/>
  <c r="AS379" i="3"/>
  <c r="AR379" i="3"/>
  <c r="AQ379" i="3"/>
  <c r="AP379" i="3"/>
  <c r="AO379" i="3"/>
  <c r="AN379" i="3"/>
  <c r="AM379" i="3"/>
  <c r="AJ379" i="3"/>
  <c r="AI379" i="3"/>
  <c r="AH379" i="3"/>
  <c r="AG379" i="3"/>
  <c r="AF379" i="3"/>
  <c r="AE379" i="3"/>
  <c r="AD379" i="3"/>
  <c r="AS378" i="3"/>
  <c r="AR378" i="3"/>
  <c r="AQ378" i="3"/>
  <c r="AP378" i="3"/>
  <c r="AO378" i="3"/>
  <c r="AN378" i="3"/>
  <c r="AM378" i="3"/>
  <c r="AJ378" i="3"/>
  <c r="AI378" i="3"/>
  <c r="AH378" i="3"/>
  <c r="AG378" i="3"/>
  <c r="AF378" i="3"/>
  <c r="AE378" i="3"/>
  <c r="AD378" i="3"/>
  <c r="AS377" i="3"/>
  <c r="AR377" i="3"/>
  <c r="AQ377" i="3"/>
  <c r="AP377" i="3"/>
  <c r="AO377" i="3"/>
  <c r="AN377" i="3"/>
  <c r="AM377" i="3"/>
  <c r="AJ377" i="3"/>
  <c r="AI377" i="3"/>
  <c r="AH377" i="3"/>
  <c r="AG377" i="3"/>
  <c r="AF377" i="3"/>
  <c r="AE377" i="3"/>
  <c r="AD377" i="3"/>
  <c r="AS376" i="3"/>
  <c r="AR376" i="3"/>
  <c r="AQ376" i="3"/>
  <c r="AP376" i="3"/>
  <c r="AO376" i="3"/>
  <c r="AN376" i="3"/>
  <c r="AM376" i="3"/>
  <c r="AJ376" i="3"/>
  <c r="AI376" i="3"/>
  <c r="AH376" i="3"/>
  <c r="AG376" i="3"/>
  <c r="AF376" i="3"/>
  <c r="AE376" i="3"/>
  <c r="AD376" i="3"/>
  <c r="AS375" i="3"/>
  <c r="AR375" i="3"/>
  <c r="AQ375" i="3"/>
  <c r="AP375" i="3"/>
  <c r="AO375" i="3"/>
  <c r="AN375" i="3"/>
  <c r="AM375" i="3"/>
  <c r="AJ375" i="3"/>
  <c r="AI375" i="3"/>
  <c r="AH375" i="3"/>
  <c r="AG375" i="3"/>
  <c r="AF375" i="3"/>
  <c r="AE375" i="3"/>
  <c r="AD375" i="3"/>
  <c r="AS374" i="3"/>
  <c r="AR374" i="3"/>
  <c r="AQ374" i="3"/>
  <c r="AP374" i="3"/>
  <c r="AO374" i="3"/>
  <c r="AN374" i="3"/>
  <c r="AM374" i="3"/>
  <c r="AJ374" i="3"/>
  <c r="AI374" i="3"/>
  <c r="AH374" i="3"/>
  <c r="AG374" i="3"/>
  <c r="AF374" i="3"/>
  <c r="AE374" i="3"/>
  <c r="AD374" i="3"/>
  <c r="AS373" i="3"/>
  <c r="AR373" i="3"/>
  <c r="AQ373" i="3"/>
  <c r="AP373" i="3"/>
  <c r="AO373" i="3"/>
  <c r="AN373" i="3"/>
  <c r="AM373" i="3"/>
  <c r="AJ373" i="3"/>
  <c r="AI373" i="3"/>
  <c r="AH373" i="3"/>
  <c r="AG373" i="3"/>
  <c r="AF373" i="3"/>
  <c r="AE373" i="3"/>
  <c r="AD373" i="3"/>
  <c r="AS372" i="3"/>
  <c r="AR372" i="3"/>
  <c r="AQ372" i="3"/>
  <c r="AP372" i="3"/>
  <c r="AO372" i="3"/>
  <c r="AN372" i="3"/>
  <c r="AM372" i="3"/>
  <c r="AJ372" i="3"/>
  <c r="AI372" i="3"/>
  <c r="AH372" i="3"/>
  <c r="AG372" i="3"/>
  <c r="AF372" i="3"/>
  <c r="AE372" i="3"/>
  <c r="AD372" i="3"/>
  <c r="AS371" i="3"/>
  <c r="AR371" i="3"/>
  <c r="AQ371" i="3"/>
  <c r="AP371" i="3"/>
  <c r="AO371" i="3"/>
  <c r="AN371" i="3"/>
  <c r="AM371" i="3"/>
  <c r="AJ371" i="3"/>
  <c r="AI371" i="3"/>
  <c r="AH371" i="3"/>
  <c r="AG371" i="3"/>
  <c r="AF371" i="3"/>
  <c r="AE371" i="3"/>
  <c r="AD371" i="3"/>
  <c r="AS370" i="3"/>
  <c r="AR370" i="3"/>
  <c r="AQ370" i="3"/>
  <c r="AP370" i="3"/>
  <c r="AO370" i="3"/>
  <c r="AN370" i="3"/>
  <c r="AM370" i="3"/>
  <c r="AJ370" i="3"/>
  <c r="AI370" i="3"/>
  <c r="AH370" i="3"/>
  <c r="AG370" i="3"/>
  <c r="AF370" i="3"/>
  <c r="AE370" i="3"/>
  <c r="AD370" i="3"/>
  <c r="AS369" i="3"/>
  <c r="AR369" i="3"/>
  <c r="AQ369" i="3"/>
  <c r="AP369" i="3"/>
  <c r="AO369" i="3"/>
  <c r="AN369" i="3"/>
  <c r="AM369" i="3"/>
  <c r="AJ369" i="3"/>
  <c r="AI369" i="3"/>
  <c r="AH369" i="3"/>
  <c r="AG369" i="3"/>
  <c r="AF369" i="3"/>
  <c r="AE369" i="3"/>
  <c r="AD369" i="3"/>
  <c r="AS368" i="3"/>
  <c r="AR368" i="3"/>
  <c r="AQ368" i="3"/>
  <c r="AP368" i="3"/>
  <c r="AO368" i="3"/>
  <c r="AN368" i="3"/>
  <c r="AM368" i="3"/>
  <c r="AJ368" i="3"/>
  <c r="AI368" i="3"/>
  <c r="AH368" i="3"/>
  <c r="AG368" i="3"/>
  <c r="AF368" i="3"/>
  <c r="AE368" i="3"/>
  <c r="AD368" i="3"/>
  <c r="AS367" i="3"/>
  <c r="AR367" i="3"/>
  <c r="AQ367" i="3"/>
  <c r="AP367" i="3"/>
  <c r="AO367" i="3"/>
  <c r="AN367" i="3"/>
  <c r="AM367" i="3"/>
  <c r="AJ367" i="3"/>
  <c r="AI367" i="3"/>
  <c r="AH367" i="3"/>
  <c r="AG367" i="3"/>
  <c r="AF367" i="3"/>
  <c r="AE367" i="3"/>
  <c r="AD367" i="3"/>
  <c r="AS366" i="3"/>
  <c r="AR366" i="3"/>
  <c r="AQ366" i="3"/>
  <c r="AP366" i="3"/>
  <c r="AO366" i="3"/>
  <c r="AN366" i="3"/>
  <c r="AM366" i="3"/>
  <c r="AJ366" i="3"/>
  <c r="AI366" i="3"/>
  <c r="AH366" i="3"/>
  <c r="AG366" i="3"/>
  <c r="AF366" i="3"/>
  <c r="AE366" i="3"/>
  <c r="AD366" i="3"/>
  <c r="AS365" i="3"/>
  <c r="AR365" i="3"/>
  <c r="AQ365" i="3"/>
  <c r="AP365" i="3"/>
  <c r="AO365" i="3"/>
  <c r="AN365" i="3"/>
  <c r="AM365" i="3"/>
  <c r="AJ365" i="3"/>
  <c r="AI365" i="3"/>
  <c r="AH365" i="3"/>
  <c r="AG365" i="3"/>
  <c r="AF365" i="3"/>
  <c r="AE365" i="3"/>
  <c r="AD365" i="3"/>
  <c r="AS364" i="3"/>
  <c r="AR364" i="3"/>
  <c r="AQ364" i="3"/>
  <c r="AP364" i="3"/>
  <c r="AO364" i="3"/>
  <c r="AN364" i="3"/>
  <c r="AM364" i="3"/>
  <c r="AJ364" i="3"/>
  <c r="AI364" i="3"/>
  <c r="AH364" i="3"/>
  <c r="AG364" i="3"/>
  <c r="AF364" i="3"/>
  <c r="AE364" i="3"/>
  <c r="AD364" i="3"/>
  <c r="AS363" i="3"/>
  <c r="AR363" i="3"/>
  <c r="AQ363" i="3"/>
  <c r="AP363" i="3"/>
  <c r="AO363" i="3"/>
  <c r="AN363" i="3"/>
  <c r="AM363" i="3"/>
  <c r="AJ363" i="3"/>
  <c r="AI363" i="3"/>
  <c r="AH363" i="3"/>
  <c r="AG363" i="3"/>
  <c r="AF363" i="3"/>
  <c r="AE363" i="3"/>
  <c r="AD363" i="3"/>
  <c r="AS362" i="3"/>
  <c r="AR362" i="3"/>
  <c r="AQ362" i="3"/>
  <c r="AP362" i="3"/>
  <c r="AO362" i="3"/>
  <c r="AN362" i="3"/>
  <c r="AM362" i="3"/>
  <c r="AJ362" i="3"/>
  <c r="AI362" i="3"/>
  <c r="AH362" i="3"/>
  <c r="AG362" i="3"/>
  <c r="AF362" i="3"/>
  <c r="AE362" i="3"/>
  <c r="AD362" i="3"/>
  <c r="AS361" i="3"/>
  <c r="AR361" i="3"/>
  <c r="AQ361" i="3"/>
  <c r="AP361" i="3"/>
  <c r="AO361" i="3"/>
  <c r="AN361" i="3"/>
  <c r="AM361" i="3"/>
  <c r="AJ361" i="3"/>
  <c r="AI361" i="3"/>
  <c r="AH361" i="3"/>
  <c r="AG361" i="3"/>
  <c r="AF361" i="3"/>
  <c r="AE361" i="3"/>
  <c r="AD361" i="3"/>
  <c r="AS360" i="3"/>
  <c r="AR360" i="3"/>
  <c r="AQ360" i="3"/>
  <c r="AP360" i="3"/>
  <c r="AO360" i="3"/>
  <c r="AN360" i="3"/>
  <c r="AM360" i="3"/>
  <c r="AJ360" i="3"/>
  <c r="AI360" i="3"/>
  <c r="AH360" i="3"/>
  <c r="AG360" i="3"/>
  <c r="AF360" i="3"/>
  <c r="AE360" i="3"/>
  <c r="AD360" i="3"/>
  <c r="AS359" i="3"/>
  <c r="AR359" i="3"/>
  <c r="AQ359" i="3"/>
  <c r="AP359" i="3"/>
  <c r="AO359" i="3"/>
  <c r="AN359" i="3"/>
  <c r="AM359" i="3"/>
  <c r="AJ359" i="3"/>
  <c r="AI359" i="3"/>
  <c r="AH359" i="3"/>
  <c r="AG359" i="3"/>
  <c r="AF359" i="3"/>
  <c r="AE359" i="3"/>
  <c r="AD359" i="3"/>
  <c r="AS358" i="3"/>
  <c r="AR358" i="3"/>
  <c r="AQ358" i="3"/>
  <c r="AP358" i="3"/>
  <c r="AO358" i="3"/>
  <c r="AN358" i="3"/>
  <c r="AM358" i="3"/>
  <c r="AJ358" i="3"/>
  <c r="AI358" i="3"/>
  <c r="AH358" i="3"/>
  <c r="AG358" i="3"/>
  <c r="AF358" i="3"/>
  <c r="AE358" i="3"/>
  <c r="AD358" i="3"/>
  <c r="AS357" i="3"/>
  <c r="AR357" i="3"/>
  <c r="AQ357" i="3"/>
  <c r="AP357" i="3"/>
  <c r="AO357" i="3"/>
  <c r="AN357" i="3"/>
  <c r="AM357" i="3"/>
  <c r="AJ357" i="3"/>
  <c r="AI357" i="3"/>
  <c r="AH357" i="3"/>
  <c r="AG357" i="3"/>
  <c r="AF357" i="3"/>
  <c r="AE357" i="3"/>
  <c r="AD357" i="3"/>
  <c r="AS356" i="3"/>
  <c r="AR356" i="3"/>
  <c r="AQ356" i="3"/>
  <c r="AP356" i="3"/>
  <c r="AO356" i="3"/>
  <c r="AN356" i="3"/>
  <c r="AM356" i="3"/>
  <c r="AJ356" i="3"/>
  <c r="AI356" i="3"/>
  <c r="AH356" i="3"/>
  <c r="AG356" i="3"/>
  <c r="AF356" i="3"/>
  <c r="AE356" i="3"/>
  <c r="AD356" i="3"/>
  <c r="AS355" i="3"/>
  <c r="AR355" i="3"/>
  <c r="AQ355" i="3"/>
  <c r="AP355" i="3"/>
  <c r="AO355" i="3"/>
  <c r="AN355" i="3"/>
  <c r="AM355" i="3"/>
  <c r="AJ355" i="3"/>
  <c r="AI355" i="3"/>
  <c r="AH355" i="3"/>
  <c r="AG355" i="3"/>
  <c r="AF355" i="3"/>
  <c r="AE355" i="3"/>
  <c r="AD355" i="3"/>
  <c r="AS354" i="3"/>
  <c r="AR354" i="3"/>
  <c r="AQ354" i="3"/>
  <c r="AP354" i="3"/>
  <c r="AO354" i="3"/>
  <c r="AN354" i="3"/>
  <c r="AM354" i="3"/>
  <c r="AJ354" i="3"/>
  <c r="AI354" i="3"/>
  <c r="AH354" i="3"/>
  <c r="AG354" i="3"/>
  <c r="AF354" i="3"/>
  <c r="AE354" i="3"/>
  <c r="AD354" i="3"/>
  <c r="AS353" i="3"/>
  <c r="AR353" i="3"/>
  <c r="AQ353" i="3"/>
  <c r="AP353" i="3"/>
  <c r="AO353" i="3"/>
  <c r="AN353" i="3"/>
  <c r="AM353" i="3"/>
  <c r="AJ353" i="3"/>
  <c r="AI353" i="3"/>
  <c r="AH353" i="3"/>
  <c r="AG353" i="3"/>
  <c r="AF353" i="3"/>
  <c r="AE353" i="3"/>
  <c r="AD353" i="3"/>
  <c r="AS352" i="3"/>
  <c r="AR352" i="3"/>
  <c r="AQ352" i="3"/>
  <c r="AP352" i="3"/>
  <c r="AO352" i="3"/>
  <c r="AN352" i="3"/>
  <c r="AM352" i="3"/>
  <c r="AJ352" i="3"/>
  <c r="AI352" i="3"/>
  <c r="AH352" i="3"/>
  <c r="AG352" i="3"/>
  <c r="AF352" i="3"/>
  <c r="AE352" i="3"/>
  <c r="AD352" i="3"/>
  <c r="AS351" i="3"/>
  <c r="AR351" i="3"/>
  <c r="AQ351" i="3"/>
  <c r="AP351" i="3"/>
  <c r="AO351" i="3"/>
  <c r="AN351" i="3"/>
  <c r="AM351" i="3"/>
  <c r="AJ351" i="3"/>
  <c r="AI351" i="3"/>
  <c r="AH351" i="3"/>
  <c r="AG351" i="3"/>
  <c r="AF351" i="3"/>
  <c r="AE351" i="3"/>
  <c r="AD351" i="3"/>
  <c r="AS350" i="3"/>
  <c r="AR350" i="3"/>
  <c r="AQ350" i="3"/>
  <c r="AP350" i="3"/>
  <c r="AO350" i="3"/>
  <c r="AN350" i="3"/>
  <c r="AM350" i="3"/>
  <c r="AJ350" i="3"/>
  <c r="AI350" i="3"/>
  <c r="AH350" i="3"/>
  <c r="AG350" i="3"/>
  <c r="AF350" i="3"/>
  <c r="AE350" i="3"/>
  <c r="AD350" i="3"/>
  <c r="AS349" i="3"/>
  <c r="AR349" i="3"/>
  <c r="AQ349" i="3"/>
  <c r="AP349" i="3"/>
  <c r="AO349" i="3"/>
  <c r="AN349" i="3"/>
  <c r="AM349" i="3"/>
  <c r="AJ349" i="3"/>
  <c r="AI349" i="3"/>
  <c r="AH349" i="3"/>
  <c r="AG349" i="3"/>
  <c r="AF349" i="3"/>
  <c r="AE349" i="3"/>
  <c r="AD349" i="3"/>
  <c r="AS348" i="3"/>
  <c r="AR348" i="3"/>
  <c r="AQ348" i="3"/>
  <c r="AP348" i="3"/>
  <c r="AO348" i="3"/>
  <c r="AN348" i="3"/>
  <c r="AM348" i="3"/>
  <c r="AJ348" i="3"/>
  <c r="AI348" i="3"/>
  <c r="AH348" i="3"/>
  <c r="AG348" i="3"/>
  <c r="AF348" i="3"/>
  <c r="AE348" i="3"/>
  <c r="AD348" i="3"/>
  <c r="AS347" i="3"/>
  <c r="AR347" i="3"/>
  <c r="AQ347" i="3"/>
  <c r="AP347" i="3"/>
  <c r="AO347" i="3"/>
  <c r="AN347" i="3"/>
  <c r="AM347" i="3"/>
  <c r="AJ347" i="3"/>
  <c r="AI347" i="3"/>
  <c r="AH347" i="3"/>
  <c r="AG347" i="3"/>
  <c r="AF347" i="3"/>
  <c r="AE347" i="3"/>
  <c r="AD347" i="3"/>
  <c r="AS346" i="3"/>
  <c r="AR346" i="3"/>
  <c r="AQ346" i="3"/>
  <c r="AP346" i="3"/>
  <c r="AO346" i="3"/>
  <c r="AN346" i="3"/>
  <c r="AM346" i="3"/>
  <c r="AJ346" i="3"/>
  <c r="AI346" i="3"/>
  <c r="AH346" i="3"/>
  <c r="AG346" i="3"/>
  <c r="AF346" i="3"/>
  <c r="AE346" i="3"/>
  <c r="AD346" i="3"/>
  <c r="AS345" i="3"/>
  <c r="AR345" i="3"/>
  <c r="AQ345" i="3"/>
  <c r="AP345" i="3"/>
  <c r="AO345" i="3"/>
  <c r="AN345" i="3"/>
  <c r="AM345" i="3"/>
  <c r="AJ345" i="3"/>
  <c r="AI345" i="3"/>
  <c r="AH345" i="3"/>
  <c r="AG345" i="3"/>
  <c r="AF345" i="3"/>
  <c r="AE345" i="3"/>
  <c r="AD345" i="3"/>
  <c r="AS344" i="3"/>
  <c r="AR344" i="3"/>
  <c r="AQ344" i="3"/>
  <c r="AP344" i="3"/>
  <c r="AO344" i="3"/>
  <c r="AN344" i="3"/>
  <c r="AM344" i="3"/>
  <c r="AJ344" i="3"/>
  <c r="AI344" i="3"/>
  <c r="AH344" i="3"/>
  <c r="AG344" i="3"/>
  <c r="AF344" i="3"/>
  <c r="AE344" i="3"/>
  <c r="AD344" i="3"/>
  <c r="AS343" i="3"/>
  <c r="AR343" i="3"/>
  <c r="AQ343" i="3"/>
  <c r="AP343" i="3"/>
  <c r="AO343" i="3"/>
  <c r="AN343" i="3"/>
  <c r="AM343" i="3"/>
  <c r="AJ343" i="3"/>
  <c r="AI343" i="3"/>
  <c r="AH343" i="3"/>
  <c r="AG343" i="3"/>
  <c r="AF343" i="3"/>
  <c r="AE343" i="3"/>
  <c r="AD343" i="3"/>
  <c r="AS342" i="3"/>
  <c r="AR342" i="3"/>
  <c r="AQ342" i="3"/>
  <c r="AP342" i="3"/>
  <c r="AO342" i="3"/>
  <c r="AN342" i="3"/>
  <c r="AM342" i="3"/>
  <c r="AJ342" i="3"/>
  <c r="AI342" i="3"/>
  <c r="AH342" i="3"/>
  <c r="AG342" i="3"/>
  <c r="AF342" i="3"/>
  <c r="AE342" i="3"/>
  <c r="AD342" i="3"/>
  <c r="AS341" i="3"/>
  <c r="AR341" i="3"/>
  <c r="AQ341" i="3"/>
  <c r="AP341" i="3"/>
  <c r="AO341" i="3"/>
  <c r="AN341" i="3"/>
  <c r="AM341" i="3"/>
  <c r="AJ341" i="3"/>
  <c r="AI341" i="3"/>
  <c r="AH341" i="3"/>
  <c r="AG341" i="3"/>
  <c r="AF341" i="3"/>
  <c r="AE341" i="3"/>
  <c r="AD341" i="3"/>
  <c r="AS340" i="3"/>
  <c r="AR340" i="3"/>
  <c r="AQ340" i="3"/>
  <c r="AP340" i="3"/>
  <c r="AO340" i="3"/>
  <c r="AN340" i="3"/>
  <c r="AM340" i="3"/>
  <c r="AJ340" i="3"/>
  <c r="AI340" i="3"/>
  <c r="AH340" i="3"/>
  <c r="AG340" i="3"/>
  <c r="AF340" i="3"/>
  <c r="AE340" i="3"/>
  <c r="AD340" i="3"/>
  <c r="AS339" i="3"/>
  <c r="AR339" i="3"/>
  <c r="AQ339" i="3"/>
  <c r="AP339" i="3"/>
  <c r="AO339" i="3"/>
  <c r="AN339" i="3"/>
  <c r="AM339" i="3"/>
  <c r="AJ339" i="3"/>
  <c r="AI339" i="3"/>
  <c r="AH339" i="3"/>
  <c r="AG339" i="3"/>
  <c r="AF339" i="3"/>
  <c r="AE339" i="3"/>
  <c r="AD339" i="3"/>
  <c r="AS338" i="3"/>
  <c r="AR338" i="3"/>
  <c r="AQ338" i="3"/>
  <c r="AP338" i="3"/>
  <c r="AO338" i="3"/>
  <c r="AN338" i="3"/>
  <c r="AM338" i="3"/>
  <c r="AJ338" i="3"/>
  <c r="AI338" i="3"/>
  <c r="AH338" i="3"/>
  <c r="AG338" i="3"/>
  <c r="AF338" i="3"/>
  <c r="AE338" i="3"/>
  <c r="AD338" i="3"/>
  <c r="AS337" i="3"/>
  <c r="AR337" i="3"/>
  <c r="AQ337" i="3"/>
  <c r="AP337" i="3"/>
  <c r="AO337" i="3"/>
  <c r="AN337" i="3"/>
  <c r="AM337" i="3"/>
  <c r="AJ337" i="3"/>
  <c r="AI337" i="3"/>
  <c r="AH337" i="3"/>
  <c r="AG337" i="3"/>
  <c r="AF337" i="3"/>
  <c r="AE337" i="3"/>
  <c r="AD337" i="3"/>
  <c r="AS336" i="3"/>
  <c r="AR336" i="3"/>
  <c r="AQ336" i="3"/>
  <c r="AP336" i="3"/>
  <c r="AO336" i="3"/>
  <c r="AN336" i="3"/>
  <c r="AM336" i="3"/>
  <c r="AJ336" i="3"/>
  <c r="AI336" i="3"/>
  <c r="AH336" i="3"/>
  <c r="AG336" i="3"/>
  <c r="AF336" i="3"/>
  <c r="AE336" i="3"/>
  <c r="AD336" i="3"/>
  <c r="AS335" i="3"/>
  <c r="AR335" i="3"/>
  <c r="AQ335" i="3"/>
  <c r="AP335" i="3"/>
  <c r="AO335" i="3"/>
  <c r="AN335" i="3"/>
  <c r="AM335" i="3"/>
  <c r="AJ335" i="3"/>
  <c r="AI335" i="3"/>
  <c r="AH335" i="3"/>
  <c r="AG335" i="3"/>
  <c r="AF335" i="3"/>
  <c r="AE335" i="3"/>
  <c r="AD335" i="3"/>
  <c r="AS334" i="3"/>
  <c r="AR334" i="3"/>
  <c r="AQ334" i="3"/>
  <c r="AP334" i="3"/>
  <c r="AO334" i="3"/>
  <c r="AN334" i="3"/>
  <c r="AM334" i="3"/>
  <c r="AJ334" i="3"/>
  <c r="AI334" i="3"/>
  <c r="AH334" i="3"/>
  <c r="AG334" i="3"/>
  <c r="AF334" i="3"/>
  <c r="AE334" i="3"/>
  <c r="AD334" i="3"/>
  <c r="AS333" i="3"/>
  <c r="AR333" i="3"/>
  <c r="AQ333" i="3"/>
  <c r="AP333" i="3"/>
  <c r="AO333" i="3"/>
  <c r="AN333" i="3"/>
  <c r="AM333" i="3"/>
  <c r="AJ333" i="3"/>
  <c r="AI333" i="3"/>
  <c r="AH333" i="3"/>
  <c r="AG333" i="3"/>
  <c r="AF333" i="3"/>
  <c r="AE333" i="3"/>
  <c r="AD333" i="3"/>
  <c r="AS332" i="3"/>
  <c r="AR332" i="3"/>
  <c r="AQ332" i="3"/>
  <c r="AP332" i="3"/>
  <c r="AO332" i="3"/>
  <c r="AN332" i="3"/>
  <c r="AM332" i="3"/>
  <c r="AJ332" i="3"/>
  <c r="AI332" i="3"/>
  <c r="AH332" i="3"/>
  <c r="AG332" i="3"/>
  <c r="AF332" i="3"/>
  <c r="AE332" i="3"/>
  <c r="AD332" i="3"/>
  <c r="AS331" i="3"/>
  <c r="AR331" i="3"/>
  <c r="AQ331" i="3"/>
  <c r="AP331" i="3"/>
  <c r="AO331" i="3"/>
  <c r="AN331" i="3"/>
  <c r="AM331" i="3"/>
  <c r="AJ331" i="3"/>
  <c r="AI331" i="3"/>
  <c r="AH331" i="3"/>
  <c r="AG331" i="3"/>
  <c r="AF331" i="3"/>
  <c r="AE331" i="3"/>
  <c r="AD331" i="3"/>
  <c r="AS330" i="3"/>
  <c r="AR330" i="3"/>
  <c r="AQ330" i="3"/>
  <c r="AP330" i="3"/>
  <c r="AO330" i="3"/>
  <c r="AN330" i="3"/>
  <c r="AM330" i="3"/>
  <c r="AJ330" i="3"/>
  <c r="AI330" i="3"/>
  <c r="AH330" i="3"/>
  <c r="AG330" i="3"/>
  <c r="AF330" i="3"/>
  <c r="AE330" i="3"/>
  <c r="AD330" i="3"/>
  <c r="AS329" i="3"/>
  <c r="AR329" i="3"/>
  <c r="AQ329" i="3"/>
  <c r="AP329" i="3"/>
  <c r="AO329" i="3"/>
  <c r="AN329" i="3"/>
  <c r="AM329" i="3"/>
  <c r="AJ329" i="3"/>
  <c r="AI329" i="3"/>
  <c r="AH329" i="3"/>
  <c r="AG329" i="3"/>
  <c r="AF329" i="3"/>
  <c r="AE329" i="3"/>
  <c r="AD329" i="3"/>
  <c r="AS328" i="3"/>
  <c r="AR328" i="3"/>
  <c r="AQ328" i="3"/>
  <c r="AP328" i="3"/>
  <c r="AO328" i="3"/>
  <c r="AN328" i="3"/>
  <c r="AM328" i="3"/>
  <c r="AJ328" i="3"/>
  <c r="AI328" i="3"/>
  <c r="AH328" i="3"/>
  <c r="AG328" i="3"/>
  <c r="AF328" i="3"/>
  <c r="AE328" i="3"/>
  <c r="AD328" i="3"/>
  <c r="AS327" i="3"/>
  <c r="AR327" i="3"/>
  <c r="AQ327" i="3"/>
  <c r="AP327" i="3"/>
  <c r="AO327" i="3"/>
  <c r="AN327" i="3"/>
  <c r="AM327" i="3"/>
  <c r="AJ327" i="3"/>
  <c r="AI327" i="3"/>
  <c r="AH327" i="3"/>
  <c r="AG327" i="3"/>
  <c r="AF327" i="3"/>
  <c r="AE327" i="3"/>
  <c r="AD327" i="3"/>
  <c r="AS326" i="3"/>
  <c r="AR326" i="3"/>
  <c r="AQ326" i="3"/>
  <c r="AP326" i="3"/>
  <c r="AO326" i="3"/>
  <c r="AN326" i="3"/>
  <c r="AM326" i="3"/>
  <c r="AJ326" i="3"/>
  <c r="AI326" i="3"/>
  <c r="AH326" i="3"/>
  <c r="AG326" i="3"/>
  <c r="AF326" i="3"/>
  <c r="AE326" i="3"/>
  <c r="AD326" i="3"/>
  <c r="AS325" i="3"/>
  <c r="AR325" i="3"/>
  <c r="AQ325" i="3"/>
  <c r="AP325" i="3"/>
  <c r="AO325" i="3"/>
  <c r="AN325" i="3"/>
  <c r="AM325" i="3"/>
  <c r="AJ325" i="3"/>
  <c r="AI325" i="3"/>
  <c r="AH325" i="3"/>
  <c r="AG325" i="3"/>
  <c r="AF325" i="3"/>
  <c r="AE325" i="3"/>
  <c r="AD325" i="3"/>
  <c r="AS324" i="3"/>
  <c r="AR324" i="3"/>
  <c r="AQ324" i="3"/>
  <c r="AP324" i="3"/>
  <c r="AO324" i="3"/>
  <c r="AN324" i="3"/>
  <c r="AM324" i="3"/>
  <c r="AJ324" i="3"/>
  <c r="AI324" i="3"/>
  <c r="AH324" i="3"/>
  <c r="AG324" i="3"/>
  <c r="AF324" i="3"/>
  <c r="AE324" i="3"/>
  <c r="AD324" i="3"/>
  <c r="AS323" i="3"/>
  <c r="AR323" i="3"/>
  <c r="AQ323" i="3"/>
  <c r="AP323" i="3"/>
  <c r="AO323" i="3"/>
  <c r="AN323" i="3"/>
  <c r="AM323" i="3"/>
  <c r="AJ323" i="3"/>
  <c r="AI323" i="3"/>
  <c r="AH323" i="3"/>
  <c r="AG323" i="3"/>
  <c r="AF323" i="3"/>
  <c r="AE323" i="3"/>
  <c r="AD323" i="3"/>
  <c r="AS322" i="3"/>
  <c r="AR322" i="3"/>
  <c r="AQ322" i="3"/>
  <c r="AP322" i="3"/>
  <c r="AO322" i="3"/>
  <c r="AN322" i="3"/>
  <c r="AM322" i="3"/>
  <c r="AJ322" i="3"/>
  <c r="AI322" i="3"/>
  <c r="AH322" i="3"/>
  <c r="AG322" i="3"/>
  <c r="AF322" i="3"/>
  <c r="AE322" i="3"/>
  <c r="AD322" i="3"/>
  <c r="AS321" i="3"/>
  <c r="AR321" i="3"/>
  <c r="AQ321" i="3"/>
  <c r="AP321" i="3"/>
  <c r="AO321" i="3"/>
  <c r="AN321" i="3"/>
  <c r="AM321" i="3"/>
  <c r="AJ321" i="3"/>
  <c r="AI321" i="3"/>
  <c r="AH321" i="3"/>
  <c r="AG321" i="3"/>
  <c r="AF321" i="3"/>
  <c r="AE321" i="3"/>
  <c r="AD321" i="3"/>
  <c r="AS320" i="3"/>
  <c r="AR320" i="3"/>
  <c r="AQ320" i="3"/>
  <c r="AP320" i="3"/>
  <c r="AO320" i="3"/>
  <c r="AN320" i="3"/>
  <c r="AM320" i="3"/>
  <c r="AJ320" i="3"/>
  <c r="AI320" i="3"/>
  <c r="AH320" i="3"/>
  <c r="AG320" i="3"/>
  <c r="AF320" i="3"/>
  <c r="AE320" i="3"/>
  <c r="AD320" i="3"/>
  <c r="AS319" i="3"/>
  <c r="AR319" i="3"/>
  <c r="AQ319" i="3"/>
  <c r="AP319" i="3"/>
  <c r="AO319" i="3"/>
  <c r="AN319" i="3"/>
  <c r="AM319" i="3"/>
  <c r="AJ319" i="3"/>
  <c r="AI319" i="3"/>
  <c r="AH319" i="3"/>
  <c r="AG319" i="3"/>
  <c r="AF319" i="3"/>
  <c r="AE319" i="3"/>
  <c r="AD319" i="3"/>
  <c r="AS318" i="3"/>
  <c r="AR318" i="3"/>
  <c r="AQ318" i="3"/>
  <c r="AP318" i="3"/>
  <c r="AO318" i="3"/>
  <c r="AN318" i="3"/>
  <c r="AM318" i="3"/>
  <c r="AJ318" i="3"/>
  <c r="AI318" i="3"/>
  <c r="AH318" i="3"/>
  <c r="AG318" i="3"/>
  <c r="AF318" i="3"/>
  <c r="AE318" i="3"/>
  <c r="AD318" i="3"/>
  <c r="AS317" i="3"/>
  <c r="AR317" i="3"/>
  <c r="AQ317" i="3"/>
  <c r="AP317" i="3"/>
  <c r="AO317" i="3"/>
  <c r="AN317" i="3"/>
  <c r="AM317" i="3"/>
  <c r="AJ317" i="3"/>
  <c r="AI317" i="3"/>
  <c r="AH317" i="3"/>
  <c r="AG317" i="3"/>
  <c r="AF317" i="3"/>
  <c r="AE317" i="3"/>
  <c r="AD317" i="3"/>
  <c r="AS316" i="3"/>
  <c r="AR316" i="3"/>
  <c r="AQ316" i="3"/>
  <c r="AP316" i="3"/>
  <c r="AO316" i="3"/>
  <c r="AN316" i="3"/>
  <c r="AM316" i="3"/>
  <c r="AJ316" i="3"/>
  <c r="AI316" i="3"/>
  <c r="AH316" i="3"/>
  <c r="AG316" i="3"/>
  <c r="AF316" i="3"/>
  <c r="AE316" i="3"/>
  <c r="AD316" i="3"/>
  <c r="AS315" i="3"/>
  <c r="AR315" i="3"/>
  <c r="AQ315" i="3"/>
  <c r="AP315" i="3"/>
  <c r="AO315" i="3"/>
  <c r="AN315" i="3"/>
  <c r="AM315" i="3"/>
  <c r="AJ315" i="3"/>
  <c r="AI315" i="3"/>
  <c r="AH315" i="3"/>
  <c r="AG315" i="3"/>
  <c r="AF315" i="3"/>
  <c r="AE315" i="3"/>
  <c r="AD315" i="3"/>
  <c r="AS314" i="3"/>
  <c r="AR314" i="3"/>
  <c r="AQ314" i="3"/>
  <c r="AP314" i="3"/>
  <c r="AO314" i="3"/>
  <c r="AN314" i="3"/>
  <c r="AM314" i="3"/>
  <c r="AJ314" i="3"/>
  <c r="AI314" i="3"/>
  <c r="AH314" i="3"/>
  <c r="AG314" i="3"/>
  <c r="AF314" i="3"/>
  <c r="AE314" i="3"/>
  <c r="AD314" i="3"/>
  <c r="AS313" i="3"/>
  <c r="AR313" i="3"/>
  <c r="AQ313" i="3"/>
  <c r="AP313" i="3"/>
  <c r="AO313" i="3"/>
  <c r="AN313" i="3"/>
  <c r="AM313" i="3"/>
  <c r="AJ313" i="3"/>
  <c r="AI313" i="3"/>
  <c r="AH313" i="3"/>
  <c r="AG313" i="3"/>
  <c r="AF313" i="3"/>
  <c r="AE313" i="3"/>
  <c r="AD313" i="3"/>
  <c r="AS312" i="3"/>
  <c r="AR312" i="3"/>
  <c r="AQ312" i="3"/>
  <c r="AP312" i="3"/>
  <c r="AO312" i="3"/>
  <c r="AN312" i="3"/>
  <c r="AM312" i="3"/>
  <c r="AJ312" i="3"/>
  <c r="AI312" i="3"/>
  <c r="AH312" i="3"/>
  <c r="AG312" i="3"/>
  <c r="AF312" i="3"/>
  <c r="AE312" i="3"/>
  <c r="AD312" i="3"/>
  <c r="AS311" i="3"/>
  <c r="AR311" i="3"/>
  <c r="AQ311" i="3"/>
  <c r="AP311" i="3"/>
  <c r="AO311" i="3"/>
  <c r="AN311" i="3"/>
  <c r="AM311" i="3"/>
  <c r="AJ311" i="3"/>
  <c r="AI311" i="3"/>
  <c r="AH311" i="3"/>
  <c r="AG311" i="3"/>
  <c r="AF311" i="3"/>
  <c r="AE311" i="3"/>
  <c r="AD311" i="3"/>
  <c r="AS310" i="3"/>
  <c r="AR310" i="3"/>
  <c r="AQ310" i="3"/>
  <c r="AP310" i="3"/>
  <c r="AO310" i="3"/>
  <c r="AN310" i="3"/>
  <c r="AM310" i="3"/>
  <c r="AJ310" i="3"/>
  <c r="AI310" i="3"/>
  <c r="AH310" i="3"/>
  <c r="AG310" i="3"/>
  <c r="AF310" i="3"/>
  <c r="AE310" i="3"/>
  <c r="AD310" i="3"/>
  <c r="AS309" i="3"/>
  <c r="AR309" i="3"/>
  <c r="AQ309" i="3"/>
  <c r="AP309" i="3"/>
  <c r="AO309" i="3"/>
  <c r="AN309" i="3"/>
  <c r="AM309" i="3"/>
  <c r="AJ309" i="3"/>
  <c r="AI309" i="3"/>
  <c r="AH309" i="3"/>
  <c r="AG309" i="3"/>
  <c r="AF309" i="3"/>
  <c r="AE309" i="3"/>
  <c r="AD309" i="3"/>
  <c r="AS308" i="3"/>
  <c r="AR308" i="3"/>
  <c r="AQ308" i="3"/>
  <c r="AP308" i="3"/>
  <c r="AO308" i="3"/>
  <c r="AN308" i="3"/>
  <c r="AM308" i="3"/>
  <c r="AJ308" i="3"/>
  <c r="AI308" i="3"/>
  <c r="AH308" i="3"/>
  <c r="AG308" i="3"/>
  <c r="AF308" i="3"/>
  <c r="AE308" i="3"/>
  <c r="AD308" i="3"/>
  <c r="AS307" i="3"/>
  <c r="AR307" i="3"/>
  <c r="AQ307" i="3"/>
  <c r="AP307" i="3"/>
  <c r="AO307" i="3"/>
  <c r="AN307" i="3"/>
  <c r="AM307" i="3"/>
  <c r="AJ307" i="3"/>
  <c r="AI307" i="3"/>
  <c r="AH307" i="3"/>
  <c r="AG307" i="3"/>
  <c r="AF307" i="3"/>
  <c r="AE307" i="3"/>
  <c r="AD307" i="3"/>
  <c r="AS306" i="3"/>
  <c r="AR306" i="3"/>
  <c r="AQ306" i="3"/>
  <c r="AP306" i="3"/>
  <c r="AO306" i="3"/>
  <c r="AN306" i="3"/>
  <c r="AM306" i="3"/>
  <c r="AJ306" i="3"/>
  <c r="AI306" i="3"/>
  <c r="AH306" i="3"/>
  <c r="AG306" i="3"/>
  <c r="AF306" i="3"/>
  <c r="AE306" i="3"/>
  <c r="AD306" i="3"/>
  <c r="AS305" i="3"/>
  <c r="AR305" i="3"/>
  <c r="AQ305" i="3"/>
  <c r="AP305" i="3"/>
  <c r="AO305" i="3"/>
  <c r="AN305" i="3"/>
  <c r="AM305" i="3"/>
  <c r="AJ305" i="3"/>
  <c r="AI305" i="3"/>
  <c r="AH305" i="3"/>
  <c r="AG305" i="3"/>
  <c r="AF305" i="3"/>
  <c r="AE305" i="3"/>
  <c r="AD305" i="3"/>
  <c r="AS304" i="3"/>
  <c r="AR304" i="3"/>
  <c r="AQ304" i="3"/>
  <c r="AP304" i="3"/>
  <c r="AO304" i="3"/>
  <c r="AN304" i="3"/>
  <c r="AM304" i="3"/>
  <c r="AJ304" i="3"/>
  <c r="AI304" i="3"/>
  <c r="AH304" i="3"/>
  <c r="AG304" i="3"/>
  <c r="AF304" i="3"/>
  <c r="AE304" i="3"/>
  <c r="AD304" i="3"/>
  <c r="AS303" i="3"/>
  <c r="AR303" i="3"/>
  <c r="AQ303" i="3"/>
  <c r="AP303" i="3"/>
  <c r="AO303" i="3"/>
  <c r="AN303" i="3"/>
  <c r="AM303" i="3"/>
  <c r="AJ303" i="3"/>
  <c r="AI303" i="3"/>
  <c r="AH303" i="3"/>
  <c r="AG303" i="3"/>
  <c r="AF303" i="3"/>
  <c r="AE303" i="3"/>
  <c r="AD303" i="3"/>
  <c r="AS302" i="3"/>
  <c r="AR302" i="3"/>
  <c r="AQ302" i="3"/>
  <c r="AP302" i="3"/>
  <c r="AO302" i="3"/>
  <c r="AN302" i="3"/>
  <c r="AM302" i="3"/>
  <c r="AJ302" i="3"/>
  <c r="AI302" i="3"/>
  <c r="AH302" i="3"/>
  <c r="AG302" i="3"/>
  <c r="AF302" i="3"/>
  <c r="AE302" i="3"/>
  <c r="AD302" i="3"/>
  <c r="AS301" i="3"/>
  <c r="AR301" i="3"/>
  <c r="AQ301" i="3"/>
  <c r="AP301" i="3"/>
  <c r="AO301" i="3"/>
  <c r="AN301" i="3"/>
  <c r="AM301" i="3"/>
  <c r="AJ301" i="3"/>
  <c r="AI301" i="3"/>
  <c r="AH301" i="3"/>
  <c r="AG301" i="3"/>
  <c r="AF301" i="3"/>
  <c r="AE301" i="3"/>
  <c r="AD301" i="3"/>
  <c r="AS300" i="3"/>
  <c r="AR300" i="3"/>
  <c r="AQ300" i="3"/>
  <c r="AP300" i="3"/>
  <c r="AO300" i="3"/>
  <c r="AN300" i="3"/>
  <c r="AM300" i="3"/>
  <c r="AJ300" i="3"/>
  <c r="AI300" i="3"/>
  <c r="AH300" i="3"/>
  <c r="AG300" i="3"/>
  <c r="AF300" i="3"/>
  <c r="AE300" i="3"/>
  <c r="AD300" i="3"/>
  <c r="AS299" i="3"/>
  <c r="AR299" i="3"/>
  <c r="AQ299" i="3"/>
  <c r="AP299" i="3"/>
  <c r="AO299" i="3"/>
  <c r="AN299" i="3"/>
  <c r="AM299" i="3"/>
  <c r="AJ299" i="3"/>
  <c r="AI299" i="3"/>
  <c r="AH299" i="3"/>
  <c r="AG299" i="3"/>
  <c r="AF299" i="3"/>
  <c r="AE299" i="3"/>
  <c r="AD299" i="3"/>
  <c r="AS298" i="3"/>
  <c r="AR298" i="3"/>
  <c r="AQ298" i="3"/>
  <c r="AP298" i="3"/>
  <c r="AO298" i="3"/>
  <c r="AN298" i="3"/>
  <c r="AM298" i="3"/>
  <c r="AJ298" i="3"/>
  <c r="AI298" i="3"/>
  <c r="AH298" i="3"/>
  <c r="AG298" i="3"/>
  <c r="AF298" i="3"/>
  <c r="AE298" i="3"/>
  <c r="AD298" i="3"/>
  <c r="AS297" i="3"/>
  <c r="AR297" i="3"/>
  <c r="AQ297" i="3"/>
  <c r="AP297" i="3"/>
  <c r="AO297" i="3"/>
  <c r="AN297" i="3"/>
  <c r="AM297" i="3"/>
  <c r="AJ297" i="3"/>
  <c r="AI297" i="3"/>
  <c r="AH297" i="3"/>
  <c r="AG297" i="3"/>
  <c r="AF297" i="3"/>
  <c r="AE297" i="3"/>
  <c r="AD297" i="3"/>
  <c r="AS296" i="3"/>
  <c r="AR296" i="3"/>
  <c r="AQ296" i="3"/>
  <c r="AP296" i="3"/>
  <c r="AO296" i="3"/>
  <c r="AN296" i="3"/>
  <c r="AM296" i="3"/>
  <c r="AJ296" i="3"/>
  <c r="AI296" i="3"/>
  <c r="AH296" i="3"/>
  <c r="AG296" i="3"/>
  <c r="AF296" i="3"/>
  <c r="AE296" i="3"/>
  <c r="AD296" i="3"/>
  <c r="AS295" i="3"/>
  <c r="AR295" i="3"/>
  <c r="AQ295" i="3"/>
  <c r="AP295" i="3"/>
  <c r="AO295" i="3"/>
  <c r="AN295" i="3"/>
  <c r="AM295" i="3"/>
  <c r="AJ295" i="3"/>
  <c r="AI295" i="3"/>
  <c r="AH295" i="3"/>
  <c r="AG295" i="3"/>
  <c r="AF295" i="3"/>
  <c r="AE295" i="3"/>
  <c r="AD295" i="3"/>
  <c r="AS294" i="3"/>
  <c r="AR294" i="3"/>
  <c r="AQ294" i="3"/>
  <c r="AP294" i="3"/>
  <c r="AO294" i="3"/>
  <c r="AN294" i="3"/>
  <c r="AM294" i="3"/>
  <c r="AJ294" i="3"/>
  <c r="AI294" i="3"/>
  <c r="AH294" i="3"/>
  <c r="AG294" i="3"/>
  <c r="AF294" i="3"/>
  <c r="AE294" i="3"/>
  <c r="AD294" i="3"/>
  <c r="AS293" i="3"/>
  <c r="AR293" i="3"/>
  <c r="AQ293" i="3"/>
  <c r="AP293" i="3"/>
  <c r="AO293" i="3"/>
  <c r="AN293" i="3"/>
  <c r="AM293" i="3"/>
  <c r="AJ293" i="3"/>
  <c r="AI293" i="3"/>
  <c r="AH293" i="3"/>
  <c r="AG293" i="3"/>
  <c r="AF293" i="3"/>
  <c r="AE293" i="3"/>
  <c r="AD293" i="3"/>
  <c r="AS292" i="3"/>
  <c r="AR292" i="3"/>
  <c r="AQ292" i="3"/>
  <c r="AP292" i="3"/>
  <c r="AO292" i="3"/>
  <c r="AN292" i="3"/>
  <c r="AM292" i="3"/>
  <c r="AJ292" i="3"/>
  <c r="AI292" i="3"/>
  <c r="AH292" i="3"/>
  <c r="AG292" i="3"/>
  <c r="AF292" i="3"/>
  <c r="AE292" i="3"/>
  <c r="AD292" i="3"/>
  <c r="AS291" i="3"/>
  <c r="AR291" i="3"/>
  <c r="AQ291" i="3"/>
  <c r="AP291" i="3"/>
  <c r="AO291" i="3"/>
  <c r="AN291" i="3"/>
  <c r="AM291" i="3"/>
  <c r="AJ291" i="3"/>
  <c r="AI291" i="3"/>
  <c r="AH291" i="3"/>
  <c r="AG291" i="3"/>
  <c r="AF291" i="3"/>
  <c r="AE291" i="3"/>
  <c r="AD291" i="3"/>
  <c r="AS290" i="3"/>
  <c r="AR290" i="3"/>
  <c r="AQ290" i="3"/>
  <c r="AP290" i="3"/>
  <c r="AO290" i="3"/>
  <c r="AN290" i="3"/>
  <c r="AM290" i="3"/>
  <c r="AJ290" i="3"/>
  <c r="AI290" i="3"/>
  <c r="AH290" i="3"/>
  <c r="AG290" i="3"/>
  <c r="AF290" i="3"/>
  <c r="AE290" i="3"/>
  <c r="AD290" i="3"/>
  <c r="AS289" i="3"/>
  <c r="AR289" i="3"/>
  <c r="AQ289" i="3"/>
  <c r="AP289" i="3"/>
  <c r="AO289" i="3"/>
  <c r="AN289" i="3"/>
  <c r="AM289" i="3"/>
  <c r="AJ289" i="3"/>
  <c r="AI289" i="3"/>
  <c r="AH289" i="3"/>
  <c r="AG289" i="3"/>
  <c r="AF289" i="3"/>
  <c r="AE289" i="3"/>
  <c r="AD289" i="3"/>
  <c r="AS288" i="3"/>
  <c r="AR288" i="3"/>
  <c r="AQ288" i="3"/>
  <c r="AP288" i="3"/>
  <c r="AO288" i="3"/>
  <c r="AN288" i="3"/>
  <c r="AM288" i="3"/>
  <c r="AJ288" i="3"/>
  <c r="AI288" i="3"/>
  <c r="AH288" i="3"/>
  <c r="AG288" i="3"/>
  <c r="AF288" i="3"/>
  <c r="AE288" i="3"/>
  <c r="AD288" i="3"/>
  <c r="AS287" i="3"/>
  <c r="AR287" i="3"/>
  <c r="AQ287" i="3"/>
  <c r="AP287" i="3"/>
  <c r="AO287" i="3"/>
  <c r="AN287" i="3"/>
  <c r="AM287" i="3"/>
  <c r="AJ287" i="3"/>
  <c r="AI287" i="3"/>
  <c r="AH287" i="3"/>
  <c r="AG287" i="3"/>
  <c r="AF287" i="3"/>
  <c r="AE287" i="3"/>
  <c r="AD287" i="3"/>
  <c r="AS286" i="3"/>
  <c r="AR286" i="3"/>
  <c r="AQ286" i="3"/>
  <c r="AP286" i="3"/>
  <c r="AO286" i="3"/>
  <c r="AN286" i="3"/>
  <c r="AM286" i="3"/>
  <c r="AJ286" i="3"/>
  <c r="AI286" i="3"/>
  <c r="AH286" i="3"/>
  <c r="AG286" i="3"/>
  <c r="AF286" i="3"/>
  <c r="AE286" i="3"/>
  <c r="AD286" i="3"/>
  <c r="AS285" i="3"/>
  <c r="AR285" i="3"/>
  <c r="AQ285" i="3"/>
  <c r="AP285" i="3"/>
  <c r="AO285" i="3"/>
  <c r="AN285" i="3"/>
  <c r="AM285" i="3"/>
  <c r="AJ285" i="3"/>
  <c r="AI285" i="3"/>
  <c r="AH285" i="3"/>
  <c r="AG285" i="3"/>
  <c r="AF285" i="3"/>
  <c r="AE285" i="3"/>
  <c r="AD285" i="3"/>
  <c r="AS284" i="3"/>
  <c r="AR284" i="3"/>
  <c r="AQ284" i="3"/>
  <c r="AP284" i="3"/>
  <c r="AO284" i="3"/>
  <c r="AN284" i="3"/>
  <c r="AM284" i="3"/>
  <c r="AJ284" i="3"/>
  <c r="AI284" i="3"/>
  <c r="AH284" i="3"/>
  <c r="AG284" i="3"/>
  <c r="AF284" i="3"/>
  <c r="AE284" i="3"/>
  <c r="AD284" i="3"/>
  <c r="AS283" i="3"/>
  <c r="AR283" i="3"/>
  <c r="AQ283" i="3"/>
  <c r="AP283" i="3"/>
  <c r="AO283" i="3"/>
  <c r="AN283" i="3"/>
  <c r="AM283" i="3"/>
  <c r="AJ283" i="3"/>
  <c r="AI283" i="3"/>
  <c r="AH283" i="3"/>
  <c r="AG283" i="3"/>
  <c r="AF283" i="3"/>
  <c r="AE283" i="3"/>
  <c r="AD283" i="3"/>
  <c r="AS282" i="3"/>
  <c r="AR282" i="3"/>
  <c r="AQ282" i="3"/>
  <c r="AP282" i="3"/>
  <c r="AO282" i="3"/>
  <c r="AN282" i="3"/>
  <c r="AM282" i="3"/>
  <c r="AJ282" i="3"/>
  <c r="AI282" i="3"/>
  <c r="AH282" i="3"/>
  <c r="AG282" i="3"/>
  <c r="AF282" i="3"/>
  <c r="AE282" i="3"/>
  <c r="AD282" i="3"/>
  <c r="AS281" i="3"/>
  <c r="AR281" i="3"/>
  <c r="AQ281" i="3"/>
  <c r="AP281" i="3"/>
  <c r="AO281" i="3"/>
  <c r="AN281" i="3"/>
  <c r="AM281" i="3"/>
  <c r="AJ281" i="3"/>
  <c r="AI281" i="3"/>
  <c r="AH281" i="3"/>
  <c r="AG281" i="3"/>
  <c r="AF281" i="3"/>
  <c r="AE281" i="3"/>
  <c r="AD281" i="3"/>
  <c r="AS280" i="3"/>
  <c r="AR280" i="3"/>
  <c r="AQ280" i="3"/>
  <c r="AP280" i="3"/>
  <c r="AO280" i="3"/>
  <c r="AN280" i="3"/>
  <c r="AM280" i="3"/>
  <c r="AJ280" i="3"/>
  <c r="AI280" i="3"/>
  <c r="AH280" i="3"/>
  <c r="AG280" i="3"/>
  <c r="AF280" i="3"/>
  <c r="AE280" i="3"/>
  <c r="AD280" i="3"/>
  <c r="AS279" i="3"/>
  <c r="AR279" i="3"/>
  <c r="AQ279" i="3"/>
  <c r="AP279" i="3"/>
  <c r="AO279" i="3"/>
  <c r="AN279" i="3"/>
  <c r="AM279" i="3"/>
  <c r="AJ279" i="3"/>
  <c r="AI279" i="3"/>
  <c r="AH279" i="3"/>
  <c r="AG279" i="3"/>
  <c r="AF279" i="3"/>
  <c r="AE279" i="3"/>
  <c r="AD279" i="3"/>
  <c r="AS278" i="3"/>
  <c r="AR278" i="3"/>
  <c r="AQ278" i="3"/>
  <c r="AP278" i="3"/>
  <c r="AO278" i="3"/>
  <c r="AN278" i="3"/>
  <c r="AM278" i="3"/>
  <c r="AJ278" i="3"/>
  <c r="AI278" i="3"/>
  <c r="AH278" i="3"/>
  <c r="AG278" i="3"/>
  <c r="AF278" i="3"/>
  <c r="AE278" i="3"/>
  <c r="AD278" i="3"/>
  <c r="AS277" i="3"/>
  <c r="AR277" i="3"/>
  <c r="AQ277" i="3"/>
  <c r="AP277" i="3"/>
  <c r="AO277" i="3"/>
  <c r="AN277" i="3"/>
  <c r="AM277" i="3"/>
  <c r="AJ277" i="3"/>
  <c r="AI277" i="3"/>
  <c r="AH277" i="3"/>
  <c r="AG277" i="3"/>
  <c r="AF277" i="3"/>
  <c r="AE277" i="3"/>
  <c r="AD277" i="3"/>
  <c r="AS276" i="3"/>
  <c r="AR276" i="3"/>
  <c r="AQ276" i="3"/>
  <c r="AP276" i="3"/>
  <c r="AO276" i="3"/>
  <c r="AN276" i="3"/>
  <c r="AM276" i="3"/>
  <c r="AJ276" i="3"/>
  <c r="AI276" i="3"/>
  <c r="AH276" i="3"/>
  <c r="AG276" i="3"/>
  <c r="AF276" i="3"/>
  <c r="AE276" i="3"/>
  <c r="AD276" i="3"/>
  <c r="AS275" i="3"/>
  <c r="AR275" i="3"/>
  <c r="AQ275" i="3"/>
  <c r="AP275" i="3"/>
  <c r="AO275" i="3"/>
  <c r="AN275" i="3"/>
  <c r="AM275" i="3"/>
  <c r="AJ275" i="3"/>
  <c r="AI275" i="3"/>
  <c r="AH275" i="3"/>
  <c r="AG275" i="3"/>
  <c r="AF275" i="3"/>
  <c r="AE275" i="3"/>
  <c r="AD275" i="3"/>
  <c r="AS274" i="3"/>
  <c r="AR274" i="3"/>
  <c r="AQ274" i="3"/>
  <c r="AP274" i="3"/>
  <c r="AO274" i="3"/>
  <c r="AN274" i="3"/>
  <c r="AM274" i="3"/>
  <c r="AJ274" i="3"/>
  <c r="AI274" i="3"/>
  <c r="AH274" i="3"/>
  <c r="AG274" i="3"/>
  <c r="AF274" i="3"/>
  <c r="AE274" i="3"/>
  <c r="AD274" i="3"/>
  <c r="AS273" i="3"/>
  <c r="AR273" i="3"/>
  <c r="AQ273" i="3"/>
  <c r="AP273" i="3"/>
  <c r="AO273" i="3"/>
  <c r="AN273" i="3"/>
  <c r="AM273" i="3"/>
  <c r="AJ273" i="3"/>
  <c r="AI273" i="3"/>
  <c r="AH273" i="3"/>
  <c r="AG273" i="3"/>
  <c r="AF273" i="3"/>
  <c r="AE273" i="3"/>
  <c r="AD273" i="3"/>
  <c r="AS272" i="3"/>
  <c r="AR272" i="3"/>
  <c r="AQ272" i="3"/>
  <c r="AP272" i="3"/>
  <c r="AO272" i="3"/>
  <c r="AN272" i="3"/>
  <c r="AM272" i="3"/>
  <c r="AJ272" i="3"/>
  <c r="AI272" i="3"/>
  <c r="AH272" i="3"/>
  <c r="AG272" i="3"/>
  <c r="AF272" i="3"/>
  <c r="AE272" i="3"/>
  <c r="AD272" i="3"/>
  <c r="AS271" i="3"/>
  <c r="AR271" i="3"/>
  <c r="AQ271" i="3"/>
  <c r="AP271" i="3"/>
  <c r="AO271" i="3"/>
  <c r="AN271" i="3"/>
  <c r="AM271" i="3"/>
  <c r="AJ271" i="3"/>
  <c r="AI271" i="3"/>
  <c r="AH271" i="3"/>
  <c r="AG271" i="3"/>
  <c r="AF271" i="3"/>
  <c r="AE271" i="3"/>
  <c r="AD271" i="3"/>
  <c r="AS270" i="3"/>
  <c r="AR270" i="3"/>
  <c r="AQ270" i="3"/>
  <c r="AP270" i="3"/>
  <c r="AO270" i="3"/>
  <c r="AN270" i="3"/>
  <c r="AM270" i="3"/>
  <c r="AJ270" i="3"/>
  <c r="AI270" i="3"/>
  <c r="AH270" i="3"/>
  <c r="AG270" i="3"/>
  <c r="AF270" i="3"/>
  <c r="AE270" i="3"/>
  <c r="AD270" i="3"/>
  <c r="AS269" i="3"/>
  <c r="AR269" i="3"/>
  <c r="AQ269" i="3"/>
  <c r="AP269" i="3"/>
  <c r="AO269" i="3"/>
  <c r="AN269" i="3"/>
  <c r="AM269" i="3"/>
  <c r="AJ269" i="3"/>
  <c r="AI269" i="3"/>
  <c r="AH269" i="3"/>
  <c r="AG269" i="3"/>
  <c r="AF269" i="3"/>
  <c r="AE269" i="3"/>
  <c r="AD269" i="3"/>
  <c r="AS268" i="3"/>
  <c r="AR268" i="3"/>
  <c r="AQ268" i="3"/>
  <c r="AP268" i="3"/>
  <c r="AO268" i="3"/>
  <c r="AN268" i="3"/>
  <c r="AM268" i="3"/>
  <c r="AJ268" i="3"/>
  <c r="AI268" i="3"/>
  <c r="AH268" i="3"/>
  <c r="AG268" i="3"/>
  <c r="AF268" i="3"/>
  <c r="AE268" i="3"/>
  <c r="AD268" i="3"/>
  <c r="AS267" i="3"/>
  <c r="AR267" i="3"/>
  <c r="AQ267" i="3"/>
  <c r="AP267" i="3"/>
  <c r="AO267" i="3"/>
  <c r="AN267" i="3"/>
  <c r="AM267" i="3"/>
  <c r="AJ267" i="3"/>
  <c r="AI267" i="3"/>
  <c r="AH267" i="3"/>
  <c r="AG267" i="3"/>
  <c r="AF267" i="3"/>
  <c r="AE267" i="3"/>
  <c r="AD267" i="3"/>
  <c r="AS266" i="3"/>
  <c r="AR266" i="3"/>
  <c r="AQ266" i="3"/>
  <c r="AP266" i="3"/>
  <c r="AO266" i="3"/>
  <c r="AN266" i="3"/>
  <c r="AM266" i="3"/>
  <c r="AJ266" i="3"/>
  <c r="AI266" i="3"/>
  <c r="AH266" i="3"/>
  <c r="AG266" i="3"/>
  <c r="AF266" i="3"/>
  <c r="AE266" i="3"/>
  <c r="AD266" i="3"/>
  <c r="AS265" i="3"/>
  <c r="AR265" i="3"/>
  <c r="AQ265" i="3"/>
  <c r="AP265" i="3"/>
  <c r="AO265" i="3"/>
  <c r="AN265" i="3"/>
  <c r="AM265" i="3"/>
  <c r="AJ265" i="3"/>
  <c r="AI265" i="3"/>
  <c r="AH265" i="3"/>
  <c r="AG265" i="3"/>
  <c r="AF265" i="3"/>
  <c r="AE265" i="3"/>
  <c r="AD265" i="3"/>
  <c r="AS264" i="3"/>
  <c r="AR264" i="3"/>
  <c r="AQ264" i="3"/>
  <c r="AP264" i="3"/>
  <c r="AO264" i="3"/>
  <c r="AN264" i="3"/>
  <c r="AM264" i="3"/>
  <c r="AJ264" i="3"/>
  <c r="AI264" i="3"/>
  <c r="AH264" i="3"/>
  <c r="AG264" i="3"/>
  <c r="AF264" i="3"/>
  <c r="AE264" i="3"/>
  <c r="AD264" i="3"/>
  <c r="AS263" i="3"/>
  <c r="AR263" i="3"/>
  <c r="AQ263" i="3"/>
  <c r="AP263" i="3"/>
  <c r="AO263" i="3"/>
  <c r="AN263" i="3"/>
  <c r="AM263" i="3"/>
  <c r="AJ263" i="3"/>
  <c r="AI263" i="3"/>
  <c r="AH263" i="3"/>
  <c r="AG263" i="3"/>
  <c r="AF263" i="3"/>
  <c r="AE263" i="3"/>
  <c r="AD263" i="3"/>
  <c r="AS262" i="3"/>
  <c r="AR262" i="3"/>
  <c r="AQ262" i="3"/>
  <c r="AP262" i="3"/>
  <c r="AO262" i="3"/>
  <c r="AN262" i="3"/>
  <c r="AM262" i="3"/>
  <c r="AJ262" i="3"/>
  <c r="AI262" i="3"/>
  <c r="AH262" i="3"/>
  <c r="AG262" i="3"/>
  <c r="AF262" i="3"/>
  <c r="AE262" i="3"/>
  <c r="AD262" i="3"/>
  <c r="AS261" i="3"/>
  <c r="AR261" i="3"/>
  <c r="AQ261" i="3"/>
  <c r="AP261" i="3"/>
  <c r="AO261" i="3"/>
  <c r="AN261" i="3"/>
  <c r="AM261" i="3"/>
  <c r="AJ261" i="3"/>
  <c r="AI261" i="3"/>
  <c r="AH261" i="3"/>
  <c r="AG261" i="3"/>
  <c r="AF261" i="3"/>
  <c r="AE261" i="3"/>
  <c r="AD261" i="3"/>
  <c r="AS260" i="3"/>
  <c r="AR260" i="3"/>
  <c r="AQ260" i="3"/>
  <c r="AP260" i="3"/>
  <c r="AO260" i="3"/>
  <c r="AN260" i="3"/>
  <c r="AM260" i="3"/>
  <c r="AJ260" i="3"/>
  <c r="AI260" i="3"/>
  <c r="AH260" i="3"/>
  <c r="AG260" i="3"/>
  <c r="AF260" i="3"/>
  <c r="AE260" i="3"/>
  <c r="AD260" i="3"/>
  <c r="AS259" i="3"/>
  <c r="AR259" i="3"/>
  <c r="AQ259" i="3"/>
  <c r="AP259" i="3"/>
  <c r="AO259" i="3"/>
  <c r="AN259" i="3"/>
  <c r="AM259" i="3"/>
  <c r="AJ259" i="3"/>
  <c r="AI259" i="3"/>
  <c r="AH259" i="3"/>
  <c r="AG259" i="3"/>
  <c r="AF259" i="3"/>
  <c r="AE259" i="3"/>
  <c r="AD259" i="3"/>
  <c r="AS258" i="3"/>
  <c r="AR258" i="3"/>
  <c r="AQ258" i="3"/>
  <c r="AP258" i="3"/>
  <c r="AO258" i="3"/>
  <c r="AN258" i="3"/>
  <c r="AM258" i="3"/>
  <c r="AJ258" i="3"/>
  <c r="AI258" i="3"/>
  <c r="AH258" i="3"/>
  <c r="AG258" i="3"/>
  <c r="AF258" i="3"/>
  <c r="AE258" i="3"/>
  <c r="AD258" i="3"/>
  <c r="AS257" i="3"/>
  <c r="AR257" i="3"/>
  <c r="AQ257" i="3"/>
  <c r="AP257" i="3"/>
  <c r="AO257" i="3"/>
  <c r="AN257" i="3"/>
  <c r="AM257" i="3"/>
  <c r="AJ257" i="3"/>
  <c r="AI257" i="3"/>
  <c r="AH257" i="3"/>
  <c r="AG257" i="3"/>
  <c r="AF257" i="3"/>
  <c r="AE257" i="3"/>
  <c r="AD257" i="3"/>
  <c r="AS256" i="3"/>
  <c r="AR256" i="3"/>
  <c r="AQ256" i="3"/>
  <c r="AP256" i="3"/>
  <c r="AO256" i="3"/>
  <c r="AN256" i="3"/>
  <c r="AM256" i="3"/>
  <c r="AJ256" i="3"/>
  <c r="AI256" i="3"/>
  <c r="AH256" i="3"/>
  <c r="AG256" i="3"/>
  <c r="AF256" i="3"/>
  <c r="AE256" i="3"/>
  <c r="AD256" i="3"/>
  <c r="AS255" i="3"/>
  <c r="AR255" i="3"/>
  <c r="AQ255" i="3"/>
  <c r="AP255" i="3"/>
  <c r="AO255" i="3"/>
  <c r="AN255" i="3"/>
  <c r="AM255" i="3"/>
  <c r="AJ255" i="3"/>
  <c r="AI255" i="3"/>
  <c r="AH255" i="3"/>
  <c r="AG255" i="3"/>
  <c r="AF255" i="3"/>
  <c r="AE255" i="3"/>
  <c r="AD255" i="3"/>
  <c r="AS254" i="3"/>
  <c r="AR254" i="3"/>
  <c r="AQ254" i="3"/>
  <c r="AP254" i="3"/>
  <c r="AO254" i="3"/>
  <c r="AN254" i="3"/>
  <c r="AM254" i="3"/>
  <c r="AJ254" i="3"/>
  <c r="AI254" i="3"/>
  <c r="AH254" i="3"/>
  <c r="AG254" i="3"/>
  <c r="AF254" i="3"/>
  <c r="AE254" i="3"/>
  <c r="AD254" i="3"/>
  <c r="AS253" i="3"/>
  <c r="AR253" i="3"/>
  <c r="AQ253" i="3"/>
  <c r="AP253" i="3"/>
  <c r="AO253" i="3"/>
  <c r="AN253" i="3"/>
  <c r="AM253" i="3"/>
  <c r="AJ253" i="3"/>
  <c r="AI253" i="3"/>
  <c r="AH253" i="3"/>
  <c r="AG253" i="3"/>
  <c r="AF253" i="3"/>
  <c r="AE253" i="3"/>
  <c r="AD253" i="3"/>
  <c r="AS252" i="3"/>
  <c r="AR252" i="3"/>
  <c r="AQ252" i="3"/>
  <c r="AP252" i="3"/>
  <c r="AO252" i="3"/>
  <c r="AN252" i="3"/>
  <c r="AM252" i="3"/>
  <c r="AJ252" i="3"/>
  <c r="AI252" i="3"/>
  <c r="AH252" i="3"/>
  <c r="AG252" i="3"/>
  <c r="AF252" i="3"/>
  <c r="AE252" i="3"/>
  <c r="AD252" i="3"/>
  <c r="AS251" i="3"/>
  <c r="AR251" i="3"/>
  <c r="AQ251" i="3"/>
  <c r="AP251" i="3"/>
  <c r="AO251" i="3"/>
  <c r="AN251" i="3"/>
  <c r="AM251" i="3"/>
  <c r="AJ251" i="3"/>
  <c r="AI251" i="3"/>
  <c r="AH251" i="3"/>
  <c r="AG251" i="3"/>
  <c r="AF251" i="3"/>
  <c r="AE251" i="3"/>
  <c r="AD251" i="3"/>
  <c r="AS250" i="3"/>
  <c r="AR250" i="3"/>
  <c r="AQ250" i="3"/>
  <c r="AP250" i="3"/>
  <c r="AO250" i="3"/>
  <c r="AN250" i="3"/>
  <c r="AM250" i="3"/>
  <c r="AJ250" i="3"/>
  <c r="AI250" i="3"/>
  <c r="AH250" i="3"/>
  <c r="AG250" i="3"/>
  <c r="AF250" i="3"/>
  <c r="AE250" i="3"/>
  <c r="AD250" i="3"/>
  <c r="AS249" i="3"/>
  <c r="AR249" i="3"/>
  <c r="AQ249" i="3"/>
  <c r="AP249" i="3"/>
  <c r="AO249" i="3"/>
  <c r="AN249" i="3"/>
  <c r="AM249" i="3"/>
  <c r="AJ249" i="3"/>
  <c r="AI249" i="3"/>
  <c r="AH249" i="3"/>
  <c r="AG249" i="3"/>
  <c r="AF249" i="3"/>
  <c r="AE249" i="3"/>
  <c r="AD249" i="3"/>
  <c r="AS248" i="3"/>
  <c r="AR248" i="3"/>
  <c r="AQ248" i="3"/>
  <c r="AP248" i="3"/>
  <c r="AO248" i="3"/>
  <c r="AN248" i="3"/>
  <c r="AM248" i="3"/>
  <c r="AJ248" i="3"/>
  <c r="AI248" i="3"/>
  <c r="AH248" i="3"/>
  <c r="AG248" i="3"/>
  <c r="AF248" i="3"/>
  <c r="AE248" i="3"/>
  <c r="AD248" i="3"/>
  <c r="AS247" i="3"/>
  <c r="AR247" i="3"/>
  <c r="AQ247" i="3"/>
  <c r="AP247" i="3"/>
  <c r="AO247" i="3"/>
  <c r="AN247" i="3"/>
  <c r="AM247" i="3"/>
  <c r="AJ247" i="3"/>
  <c r="AI247" i="3"/>
  <c r="AH247" i="3"/>
  <c r="AG247" i="3"/>
  <c r="AF247" i="3"/>
  <c r="AE247" i="3"/>
  <c r="AD247" i="3"/>
  <c r="AS246" i="3"/>
  <c r="AR246" i="3"/>
  <c r="AQ246" i="3"/>
  <c r="AP246" i="3"/>
  <c r="AO246" i="3"/>
  <c r="AN246" i="3"/>
  <c r="AM246" i="3"/>
  <c r="AJ246" i="3"/>
  <c r="AI246" i="3"/>
  <c r="AH246" i="3"/>
  <c r="AG246" i="3"/>
  <c r="AF246" i="3"/>
  <c r="AE246" i="3"/>
  <c r="AD246" i="3"/>
  <c r="AS245" i="3"/>
  <c r="AR245" i="3"/>
  <c r="AQ245" i="3"/>
  <c r="AP245" i="3"/>
  <c r="AO245" i="3"/>
  <c r="AN245" i="3"/>
  <c r="AM245" i="3"/>
  <c r="AJ245" i="3"/>
  <c r="AI245" i="3"/>
  <c r="AH245" i="3"/>
  <c r="AG245" i="3"/>
  <c r="AF245" i="3"/>
  <c r="AE245" i="3"/>
  <c r="AD245" i="3"/>
  <c r="AS244" i="3"/>
  <c r="AR244" i="3"/>
  <c r="AQ244" i="3"/>
  <c r="AP244" i="3"/>
  <c r="AO244" i="3"/>
  <c r="AN244" i="3"/>
  <c r="AM244" i="3"/>
  <c r="AJ244" i="3"/>
  <c r="AI244" i="3"/>
  <c r="AH244" i="3"/>
  <c r="AG244" i="3"/>
  <c r="AF244" i="3"/>
  <c r="AE244" i="3"/>
  <c r="AD244" i="3"/>
  <c r="AS243" i="3"/>
  <c r="AR243" i="3"/>
  <c r="AQ243" i="3"/>
  <c r="AP243" i="3"/>
  <c r="AO243" i="3"/>
  <c r="AN243" i="3"/>
  <c r="AM243" i="3"/>
  <c r="AJ243" i="3"/>
  <c r="AI243" i="3"/>
  <c r="AH243" i="3"/>
  <c r="AG243" i="3"/>
  <c r="AF243" i="3"/>
  <c r="AE243" i="3"/>
  <c r="AD243" i="3"/>
  <c r="AS242" i="3"/>
  <c r="AR242" i="3"/>
  <c r="AQ242" i="3"/>
  <c r="AP242" i="3"/>
  <c r="AO242" i="3"/>
  <c r="AN242" i="3"/>
  <c r="AM242" i="3"/>
  <c r="AJ242" i="3"/>
  <c r="AI242" i="3"/>
  <c r="AH242" i="3"/>
  <c r="AG242" i="3"/>
  <c r="AF242" i="3"/>
  <c r="AE242" i="3"/>
  <c r="AD242" i="3"/>
  <c r="AS241" i="3"/>
  <c r="AR241" i="3"/>
  <c r="AQ241" i="3"/>
  <c r="AP241" i="3"/>
  <c r="AO241" i="3"/>
  <c r="AN241" i="3"/>
  <c r="AM241" i="3"/>
  <c r="AJ241" i="3"/>
  <c r="AI241" i="3"/>
  <c r="AH241" i="3"/>
  <c r="AG241" i="3"/>
  <c r="AF241" i="3"/>
  <c r="AE241" i="3"/>
  <c r="AD241" i="3"/>
  <c r="AS240" i="3"/>
  <c r="AR240" i="3"/>
  <c r="AQ240" i="3"/>
  <c r="AP240" i="3"/>
  <c r="AO240" i="3"/>
  <c r="AN240" i="3"/>
  <c r="AM240" i="3"/>
  <c r="AJ240" i="3"/>
  <c r="AI240" i="3"/>
  <c r="AH240" i="3"/>
  <c r="AG240" i="3"/>
  <c r="AF240" i="3"/>
  <c r="AE240" i="3"/>
  <c r="AD240" i="3"/>
  <c r="AS239" i="3"/>
  <c r="AR239" i="3"/>
  <c r="AQ239" i="3"/>
  <c r="AP239" i="3"/>
  <c r="AO239" i="3"/>
  <c r="AN239" i="3"/>
  <c r="AM239" i="3"/>
  <c r="AJ239" i="3"/>
  <c r="AI239" i="3"/>
  <c r="AH239" i="3"/>
  <c r="AG239" i="3"/>
  <c r="AF239" i="3"/>
  <c r="AE239" i="3"/>
  <c r="AD239" i="3"/>
  <c r="AS238" i="3"/>
  <c r="AR238" i="3"/>
  <c r="AQ238" i="3"/>
  <c r="AP238" i="3"/>
  <c r="AO238" i="3"/>
  <c r="AN238" i="3"/>
  <c r="AM238" i="3"/>
  <c r="AJ238" i="3"/>
  <c r="AI238" i="3"/>
  <c r="AH238" i="3"/>
  <c r="AG238" i="3"/>
  <c r="AF238" i="3"/>
  <c r="AE238" i="3"/>
  <c r="AD238" i="3"/>
  <c r="AS237" i="3"/>
  <c r="AR237" i="3"/>
  <c r="AQ237" i="3"/>
  <c r="AP237" i="3"/>
  <c r="AO237" i="3"/>
  <c r="AN237" i="3"/>
  <c r="AM237" i="3"/>
  <c r="AJ237" i="3"/>
  <c r="AI237" i="3"/>
  <c r="AH237" i="3"/>
  <c r="AG237" i="3"/>
  <c r="AF237" i="3"/>
  <c r="AE237" i="3"/>
  <c r="AD237" i="3"/>
  <c r="AS236" i="3"/>
  <c r="AR236" i="3"/>
  <c r="AQ236" i="3"/>
  <c r="AP236" i="3"/>
  <c r="AO236" i="3"/>
  <c r="AN236" i="3"/>
  <c r="AM236" i="3"/>
  <c r="AJ236" i="3"/>
  <c r="AI236" i="3"/>
  <c r="AH236" i="3"/>
  <c r="AG236" i="3"/>
  <c r="AF236" i="3"/>
  <c r="AE236" i="3"/>
  <c r="AD236" i="3"/>
  <c r="AS235" i="3"/>
  <c r="AR235" i="3"/>
  <c r="AQ235" i="3"/>
  <c r="AP235" i="3"/>
  <c r="AO235" i="3"/>
  <c r="AN235" i="3"/>
  <c r="AM235" i="3"/>
  <c r="AJ235" i="3"/>
  <c r="AI235" i="3"/>
  <c r="AH235" i="3"/>
  <c r="AG235" i="3"/>
  <c r="AF235" i="3"/>
  <c r="AE235" i="3"/>
  <c r="AD235" i="3"/>
  <c r="AS234" i="3"/>
  <c r="AR234" i="3"/>
  <c r="AQ234" i="3"/>
  <c r="AP234" i="3"/>
  <c r="AO234" i="3"/>
  <c r="AN234" i="3"/>
  <c r="AM234" i="3"/>
  <c r="AJ234" i="3"/>
  <c r="AI234" i="3"/>
  <c r="AH234" i="3"/>
  <c r="AG234" i="3"/>
  <c r="AF234" i="3"/>
  <c r="AE234" i="3"/>
  <c r="AD234" i="3"/>
  <c r="AS233" i="3"/>
  <c r="AR233" i="3"/>
  <c r="AQ233" i="3"/>
  <c r="AP233" i="3"/>
  <c r="AO233" i="3"/>
  <c r="AN233" i="3"/>
  <c r="AM233" i="3"/>
  <c r="AJ233" i="3"/>
  <c r="AI233" i="3"/>
  <c r="AH233" i="3"/>
  <c r="AG233" i="3"/>
  <c r="AF233" i="3"/>
  <c r="AE233" i="3"/>
  <c r="AD233" i="3"/>
  <c r="AS232" i="3"/>
  <c r="AR232" i="3"/>
  <c r="AQ232" i="3"/>
  <c r="AP232" i="3"/>
  <c r="AO232" i="3"/>
  <c r="AN232" i="3"/>
  <c r="AM232" i="3"/>
  <c r="AJ232" i="3"/>
  <c r="AI232" i="3"/>
  <c r="AH232" i="3"/>
  <c r="AG232" i="3"/>
  <c r="AF232" i="3"/>
  <c r="AE232" i="3"/>
  <c r="AD232" i="3"/>
  <c r="AS231" i="3"/>
  <c r="AR231" i="3"/>
  <c r="AQ231" i="3"/>
  <c r="AP231" i="3"/>
  <c r="AO231" i="3"/>
  <c r="AN231" i="3"/>
  <c r="AM231" i="3"/>
  <c r="AJ231" i="3"/>
  <c r="AI231" i="3"/>
  <c r="AH231" i="3"/>
  <c r="AG231" i="3"/>
  <c r="AF231" i="3"/>
  <c r="AE231" i="3"/>
  <c r="AD231" i="3"/>
  <c r="AS230" i="3"/>
  <c r="AR230" i="3"/>
  <c r="AQ230" i="3"/>
  <c r="AP230" i="3"/>
  <c r="AO230" i="3"/>
  <c r="AN230" i="3"/>
  <c r="AM230" i="3"/>
  <c r="AJ230" i="3"/>
  <c r="AI230" i="3"/>
  <c r="AH230" i="3"/>
  <c r="AG230" i="3"/>
  <c r="AF230" i="3"/>
  <c r="AE230" i="3"/>
  <c r="AD230" i="3"/>
  <c r="AS229" i="3"/>
  <c r="AR229" i="3"/>
  <c r="AQ229" i="3"/>
  <c r="AP229" i="3"/>
  <c r="AO229" i="3"/>
  <c r="AN229" i="3"/>
  <c r="AM229" i="3"/>
  <c r="AJ229" i="3"/>
  <c r="AI229" i="3"/>
  <c r="AH229" i="3"/>
  <c r="AG229" i="3"/>
  <c r="AF229" i="3"/>
  <c r="AE229" i="3"/>
  <c r="AD229" i="3"/>
  <c r="AS228" i="3"/>
  <c r="AR228" i="3"/>
  <c r="AQ228" i="3"/>
  <c r="AP228" i="3"/>
  <c r="AO228" i="3"/>
  <c r="AN228" i="3"/>
  <c r="AM228" i="3"/>
  <c r="AJ228" i="3"/>
  <c r="AI228" i="3"/>
  <c r="AH228" i="3"/>
  <c r="AG228" i="3"/>
  <c r="AF228" i="3"/>
  <c r="AE228" i="3"/>
  <c r="AD228" i="3"/>
  <c r="AS227" i="3"/>
  <c r="AR227" i="3"/>
  <c r="AQ227" i="3"/>
  <c r="AP227" i="3"/>
  <c r="AO227" i="3"/>
  <c r="AN227" i="3"/>
  <c r="AM227" i="3"/>
  <c r="AJ227" i="3"/>
  <c r="AI227" i="3"/>
  <c r="AH227" i="3"/>
  <c r="AG227" i="3"/>
  <c r="AF227" i="3"/>
  <c r="AE227" i="3"/>
  <c r="AD227" i="3"/>
  <c r="AS226" i="3"/>
  <c r="AR226" i="3"/>
  <c r="AQ226" i="3"/>
  <c r="AP226" i="3"/>
  <c r="AO226" i="3"/>
  <c r="AN226" i="3"/>
  <c r="AM226" i="3"/>
  <c r="AJ226" i="3"/>
  <c r="AI226" i="3"/>
  <c r="AH226" i="3"/>
  <c r="AG226" i="3"/>
  <c r="AF226" i="3"/>
  <c r="AE226" i="3"/>
  <c r="AD226" i="3"/>
  <c r="AS225" i="3"/>
  <c r="AR225" i="3"/>
  <c r="AQ225" i="3"/>
  <c r="AP225" i="3"/>
  <c r="AO225" i="3"/>
  <c r="AN225" i="3"/>
  <c r="AM225" i="3"/>
  <c r="AJ225" i="3"/>
  <c r="AI225" i="3"/>
  <c r="AH225" i="3"/>
  <c r="AG225" i="3"/>
  <c r="AF225" i="3"/>
  <c r="AE225" i="3"/>
  <c r="AD225" i="3"/>
  <c r="AS224" i="3"/>
  <c r="AR224" i="3"/>
  <c r="AQ224" i="3"/>
  <c r="AP224" i="3"/>
  <c r="AO224" i="3"/>
  <c r="AN224" i="3"/>
  <c r="AM224" i="3"/>
  <c r="AJ224" i="3"/>
  <c r="AI224" i="3"/>
  <c r="AH224" i="3"/>
  <c r="AG224" i="3"/>
  <c r="AF224" i="3"/>
  <c r="AE224" i="3"/>
  <c r="AD224" i="3"/>
  <c r="AS223" i="3"/>
  <c r="AR223" i="3"/>
  <c r="AQ223" i="3"/>
  <c r="AP223" i="3"/>
  <c r="AO223" i="3"/>
  <c r="AN223" i="3"/>
  <c r="AM223" i="3"/>
  <c r="AJ223" i="3"/>
  <c r="AI223" i="3"/>
  <c r="AH223" i="3"/>
  <c r="AG223" i="3"/>
  <c r="AF223" i="3"/>
  <c r="AE223" i="3"/>
  <c r="AD223" i="3"/>
  <c r="AS222" i="3"/>
  <c r="AR222" i="3"/>
  <c r="AQ222" i="3"/>
  <c r="AP222" i="3"/>
  <c r="AO222" i="3"/>
  <c r="AN222" i="3"/>
  <c r="AM222" i="3"/>
  <c r="AJ222" i="3"/>
  <c r="AI222" i="3"/>
  <c r="AH222" i="3"/>
  <c r="AG222" i="3"/>
  <c r="AF222" i="3"/>
  <c r="AE222" i="3"/>
  <c r="AD222" i="3"/>
  <c r="AS221" i="3"/>
  <c r="AR221" i="3"/>
  <c r="AQ221" i="3"/>
  <c r="AP221" i="3"/>
  <c r="AO221" i="3"/>
  <c r="AN221" i="3"/>
  <c r="AM221" i="3"/>
  <c r="AJ221" i="3"/>
  <c r="AI221" i="3"/>
  <c r="AH221" i="3"/>
  <c r="AG221" i="3"/>
  <c r="AF221" i="3"/>
  <c r="AE221" i="3"/>
  <c r="AD221" i="3"/>
  <c r="AS220" i="3"/>
  <c r="AR220" i="3"/>
  <c r="AQ220" i="3"/>
  <c r="AP220" i="3"/>
  <c r="AO220" i="3"/>
  <c r="AN220" i="3"/>
  <c r="AM220" i="3"/>
  <c r="AJ220" i="3"/>
  <c r="AI220" i="3"/>
  <c r="AH220" i="3"/>
  <c r="AG220" i="3"/>
  <c r="AF220" i="3"/>
  <c r="AE220" i="3"/>
  <c r="AD220" i="3"/>
  <c r="AS219" i="3"/>
  <c r="AR219" i="3"/>
  <c r="AQ219" i="3"/>
  <c r="AP219" i="3"/>
  <c r="AO219" i="3"/>
  <c r="AN219" i="3"/>
  <c r="AM219" i="3"/>
  <c r="AJ219" i="3"/>
  <c r="AI219" i="3"/>
  <c r="AH219" i="3"/>
  <c r="AG219" i="3"/>
  <c r="AF219" i="3"/>
  <c r="AE219" i="3"/>
  <c r="AD219" i="3"/>
  <c r="AS218" i="3"/>
  <c r="AR218" i="3"/>
  <c r="AQ218" i="3"/>
  <c r="AP218" i="3"/>
  <c r="AO218" i="3"/>
  <c r="AN218" i="3"/>
  <c r="AM218" i="3"/>
  <c r="AJ218" i="3"/>
  <c r="AI218" i="3"/>
  <c r="AH218" i="3"/>
  <c r="AG218" i="3"/>
  <c r="AF218" i="3"/>
  <c r="AE218" i="3"/>
  <c r="AD218" i="3"/>
  <c r="AS217" i="3"/>
  <c r="AR217" i="3"/>
  <c r="AQ217" i="3"/>
  <c r="AP217" i="3"/>
  <c r="AO217" i="3"/>
  <c r="AN217" i="3"/>
  <c r="AM217" i="3"/>
  <c r="AJ217" i="3"/>
  <c r="AI217" i="3"/>
  <c r="AH217" i="3"/>
  <c r="AG217" i="3"/>
  <c r="AF217" i="3"/>
  <c r="AE217" i="3"/>
  <c r="AD217" i="3"/>
  <c r="AS216" i="3"/>
  <c r="AR216" i="3"/>
  <c r="AQ216" i="3"/>
  <c r="AP216" i="3"/>
  <c r="AO216" i="3"/>
  <c r="AN216" i="3"/>
  <c r="AM216" i="3"/>
  <c r="AJ216" i="3"/>
  <c r="AI216" i="3"/>
  <c r="AH216" i="3"/>
  <c r="AG216" i="3"/>
  <c r="AF216" i="3"/>
  <c r="AE216" i="3"/>
  <c r="AD216" i="3"/>
  <c r="AS215" i="3"/>
  <c r="AR215" i="3"/>
  <c r="AQ215" i="3"/>
  <c r="AP215" i="3"/>
  <c r="AO215" i="3"/>
  <c r="AN215" i="3"/>
  <c r="AM215" i="3"/>
  <c r="AJ215" i="3"/>
  <c r="AI215" i="3"/>
  <c r="AH215" i="3"/>
  <c r="AG215" i="3"/>
  <c r="AF215" i="3"/>
  <c r="AE215" i="3"/>
  <c r="AD215" i="3"/>
  <c r="AS214" i="3"/>
  <c r="AR214" i="3"/>
  <c r="AQ214" i="3"/>
  <c r="AP214" i="3"/>
  <c r="AO214" i="3"/>
  <c r="AN214" i="3"/>
  <c r="AM214" i="3"/>
  <c r="AJ214" i="3"/>
  <c r="AI214" i="3"/>
  <c r="AH214" i="3"/>
  <c r="AG214" i="3"/>
  <c r="AF214" i="3"/>
  <c r="AE214" i="3"/>
  <c r="AD214" i="3"/>
  <c r="AS213" i="3"/>
  <c r="AR213" i="3"/>
  <c r="AQ213" i="3"/>
  <c r="AP213" i="3"/>
  <c r="AO213" i="3"/>
  <c r="AN213" i="3"/>
  <c r="AM213" i="3"/>
  <c r="AJ213" i="3"/>
  <c r="AI213" i="3"/>
  <c r="AH213" i="3"/>
  <c r="AG213" i="3"/>
  <c r="AF213" i="3"/>
  <c r="AE213" i="3"/>
  <c r="AD213" i="3"/>
  <c r="AS212" i="3"/>
  <c r="AR212" i="3"/>
  <c r="AQ212" i="3"/>
  <c r="AP212" i="3"/>
  <c r="AO212" i="3"/>
  <c r="AN212" i="3"/>
  <c r="AM212" i="3"/>
  <c r="AJ212" i="3"/>
  <c r="AI212" i="3"/>
  <c r="AH212" i="3"/>
  <c r="AG212" i="3"/>
  <c r="AF212" i="3"/>
  <c r="AE212" i="3"/>
  <c r="AD212" i="3"/>
  <c r="AS211" i="3"/>
  <c r="AR211" i="3"/>
  <c r="AQ211" i="3"/>
  <c r="AP211" i="3"/>
  <c r="AO211" i="3"/>
  <c r="AN211" i="3"/>
  <c r="AM211" i="3"/>
  <c r="AJ211" i="3"/>
  <c r="AI211" i="3"/>
  <c r="AH211" i="3"/>
  <c r="AG211" i="3"/>
  <c r="AF211" i="3"/>
  <c r="AE211" i="3"/>
  <c r="AD211" i="3"/>
  <c r="AS210" i="3"/>
  <c r="AR210" i="3"/>
  <c r="AQ210" i="3"/>
  <c r="AP210" i="3"/>
  <c r="AO210" i="3"/>
  <c r="AN210" i="3"/>
  <c r="AM210" i="3"/>
  <c r="AJ210" i="3"/>
  <c r="AI210" i="3"/>
  <c r="AH210" i="3"/>
  <c r="AG210" i="3"/>
  <c r="AF210" i="3"/>
  <c r="AE210" i="3"/>
  <c r="AD210" i="3"/>
  <c r="AS209" i="3"/>
  <c r="AR209" i="3"/>
  <c r="AQ209" i="3"/>
  <c r="AP209" i="3"/>
  <c r="AO209" i="3"/>
  <c r="AN209" i="3"/>
  <c r="AM209" i="3"/>
  <c r="AJ209" i="3"/>
  <c r="AI209" i="3"/>
  <c r="AH209" i="3"/>
  <c r="AG209" i="3"/>
  <c r="AF209" i="3"/>
  <c r="AE209" i="3"/>
  <c r="AD209" i="3"/>
  <c r="AS208" i="3"/>
  <c r="AR208" i="3"/>
  <c r="AQ208" i="3"/>
  <c r="AP208" i="3"/>
  <c r="AO208" i="3"/>
  <c r="AN208" i="3"/>
  <c r="AN380" i="3" s="1"/>
  <c r="J392" i="3" s="1"/>
  <c r="AM208" i="3"/>
  <c r="AM380" i="3" s="1"/>
  <c r="J391" i="3" s="1"/>
  <c r="AJ208" i="3"/>
  <c r="AJ380" i="3" s="1"/>
  <c r="J389" i="3" s="1"/>
  <c r="AI208" i="3"/>
  <c r="AI380" i="3" s="1"/>
  <c r="J388" i="3" s="1"/>
  <c r="AH208" i="3"/>
  <c r="AG208" i="3"/>
  <c r="AF208" i="3"/>
  <c r="AE208" i="3"/>
  <c r="AD208" i="3"/>
  <c r="AS207" i="3"/>
  <c r="AR207" i="3"/>
  <c r="AQ207" i="3"/>
  <c r="AP207" i="3"/>
  <c r="AO207" i="3"/>
  <c r="AN207" i="3"/>
  <c r="AM207" i="3"/>
  <c r="AJ207" i="3"/>
  <c r="AI207" i="3"/>
  <c r="AH207" i="3"/>
  <c r="AG207" i="3"/>
  <c r="AF207" i="3"/>
  <c r="AE207" i="3"/>
  <c r="AD207" i="3"/>
  <c r="AS206" i="3"/>
  <c r="AR206" i="3"/>
  <c r="AQ206" i="3"/>
  <c r="AP206" i="3"/>
  <c r="AO206" i="3"/>
  <c r="AN206" i="3"/>
  <c r="AM206" i="3"/>
  <c r="AJ206" i="3"/>
  <c r="AI206" i="3"/>
  <c r="AH206" i="3"/>
  <c r="AG206" i="3"/>
  <c r="AF206" i="3"/>
  <c r="AE206" i="3"/>
  <c r="AD206" i="3"/>
  <c r="AS205" i="3"/>
  <c r="AR205" i="3"/>
  <c r="AQ205" i="3"/>
  <c r="AP205" i="3"/>
  <c r="AO205" i="3"/>
  <c r="AN205" i="3"/>
  <c r="AM205" i="3"/>
  <c r="AJ205" i="3"/>
  <c r="AI205" i="3"/>
  <c r="AH205" i="3"/>
  <c r="AG205" i="3"/>
  <c r="AF205" i="3"/>
  <c r="AE205" i="3"/>
  <c r="AD205" i="3"/>
  <c r="AS204" i="3"/>
  <c r="AR204" i="3"/>
  <c r="AQ204" i="3"/>
  <c r="AP204" i="3"/>
  <c r="AO204" i="3"/>
  <c r="AN204" i="3"/>
  <c r="AM204" i="3"/>
  <c r="AJ204" i="3"/>
  <c r="AI204" i="3"/>
  <c r="AH204" i="3"/>
  <c r="AG204" i="3"/>
  <c r="AF204" i="3"/>
  <c r="AE204" i="3"/>
  <c r="AD204" i="3"/>
  <c r="AS203" i="3"/>
  <c r="AR203" i="3"/>
  <c r="AQ203" i="3"/>
  <c r="AP203" i="3"/>
  <c r="AO203" i="3"/>
  <c r="AN203" i="3"/>
  <c r="AM203" i="3"/>
  <c r="AJ203" i="3"/>
  <c r="AI203" i="3"/>
  <c r="AH203" i="3"/>
  <c r="AG203" i="3"/>
  <c r="AF203" i="3"/>
  <c r="AE203" i="3"/>
  <c r="AD203" i="3"/>
  <c r="AS202" i="3"/>
  <c r="AR202" i="3"/>
  <c r="AQ202" i="3"/>
  <c r="AP202" i="3"/>
  <c r="AO202" i="3"/>
  <c r="AN202" i="3"/>
  <c r="AM202" i="3"/>
  <c r="AJ202" i="3"/>
  <c r="AI202" i="3"/>
  <c r="AH202" i="3"/>
  <c r="AG202" i="3"/>
  <c r="AF202" i="3"/>
  <c r="AE202" i="3"/>
  <c r="AD202" i="3"/>
  <c r="AS201" i="3"/>
  <c r="AR201" i="3"/>
  <c r="AQ201" i="3"/>
  <c r="AP201" i="3"/>
  <c r="AO201" i="3"/>
  <c r="AN201" i="3"/>
  <c r="AM201" i="3"/>
  <c r="AJ201" i="3"/>
  <c r="AI201" i="3"/>
  <c r="AH201" i="3"/>
  <c r="AG201" i="3"/>
  <c r="AF201" i="3"/>
  <c r="AE201" i="3"/>
  <c r="AD201" i="3"/>
  <c r="AS200" i="3"/>
  <c r="AR200" i="3"/>
  <c r="AQ200" i="3"/>
  <c r="AP200" i="3"/>
  <c r="AO200" i="3"/>
  <c r="AN200" i="3"/>
  <c r="AM200" i="3"/>
  <c r="AJ200" i="3"/>
  <c r="AI200" i="3"/>
  <c r="AH200" i="3"/>
  <c r="AG200" i="3"/>
  <c r="AF200" i="3"/>
  <c r="AE200" i="3"/>
  <c r="AD200" i="3"/>
  <c r="AS199" i="3"/>
  <c r="AR199" i="3"/>
  <c r="AQ199" i="3"/>
  <c r="AP199" i="3"/>
  <c r="AO199" i="3"/>
  <c r="AN199" i="3"/>
  <c r="AM199" i="3"/>
  <c r="AJ199" i="3"/>
  <c r="AI199" i="3"/>
  <c r="AH199" i="3"/>
  <c r="AG199" i="3"/>
  <c r="AF199" i="3"/>
  <c r="AE199" i="3"/>
  <c r="AD199" i="3"/>
  <c r="AS198" i="3"/>
  <c r="AR198" i="3"/>
  <c r="AQ198" i="3"/>
  <c r="AP198" i="3"/>
  <c r="AO198" i="3"/>
  <c r="AN198" i="3"/>
  <c r="AM198" i="3"/>
  <c r="AJ198" i="3"/>
  <c r="AI198" i="3"/>
  <c r="AH198" i="3"/>
  <c r="AG198" i="3"/>
  <c r="AF198" i="3"/>
  <c r="AE198" i="3"/>
  <c r="AD198" i="3"/>
  <c r="AS197" i="3"/>
  <c r="AR197" i="3"/>
  <c r="AQ197" i="3"/>
  <c r="AP197" i="3"/>
  <c r="AO197" i="3"/>
  <c r="AN197" i="3"/>
  <c r="AM197" i="3"/>
  <c r="AJ197" i="3"/>
  <c r="AI197" i="3"/>
  <c r="AH197" i="3"/>
  <c r="AG197" i="3"/>
  <c r="AF197" i="3"/>
  <c r="AE197" i="3"/>
  <c r="AD197" i="3"/>
  <c r="AS196" i="3"/>
  <c r="AR196" i="3"/>
  <c r="AQ196" i="3"/>
  <c r="AP196" i="3"/>
  <c r="AO196" i="3"/>
  <c r="AN196" i="3"/>
  <c r="AM196" i="3"/>
  <c r="AJ196" i="3"/>
  <c r="AI196" i="3"/>
  <c r="AH196" i="3"/>
  <c r="AG196" i="3"/>
  <c r="AF196" i="3"/>
  <c r="AE196" i="3"/>
  <c r="AD196" i="3"/>
  <c r="AS195" i="3"/>
  <c r="AR195" i="3"/>
  <c r="AQ195" i="3"/>
  <c r="AP195" i="3"/>
  <c r="AO195" i="3"/>
  <c r="AN195" i="3"/>
  <c r="AM195" i="3"/>
  <c r="AJ195" i="3"/>
  <c r="AI195" i="3"/>
  <c r="AH195" i="3"/>
  <c r="AG195" i="3"/>
  <c r="AF195" i="3"/>
  <c r="AE195" i="3"/>
  <c r="AD195" i="3"/>
  <c r="AS194" i="3"/>
  <c r="AR194" i="3"/>
  <c r="AQ194" i="3"/>
  <c r="AP194" i="3"/>
  <c r="AO194" i="3"/>
  <c r="AN194" i="3"/>
  <c r="AM194" i="3"/>
  <c r="AJ194" i="3"/>
  <c r="AI194" i="3"/>
  <c r="AH194" i="3"/>
  <c r="AG194" i="3"/>
  <c r="AF194" i="3"/>
  <c r="AE194" i="3"/>
  <c r="AD194" i="3"/>
  <c r="AS193" i="3"/>
  <c r="AR193" i="3"/>
  <c r="AQ193" i="3"/>
  <c r="AP193" i="3"/>
  <c r="AO193" i="3"/>
  <c r="AN193" i="3"/>
  <c r="AM193" i="3"/>
  <c r="AJ193" i="3"/>
  <c r="AI193" i="3"/>
  <c r="AH193" i="3"/>
  <c r="AG193" i="3"/>
  <c r="AF193" i="3"/>
  <c r="AE193" i="3"/>
  <c r="AD193" i="3"/>
  <c r="AS192" i="3"/>
  <c r="AR192" i="3"/>
  <c r="AQ192" i="3"/>
  <c r="AP192" i="3"/>
  <c r="AO192" i="3"/>
  <c r="AN192" i="3"/>
  <c r="AM192" i="3"/>
  <c r="AJ192" i="3"/>
  <c r="AI192" i="3"/>
  <c r="AH192" i="3"/>
  <c r="AG192" i="3"/>
  <c r="AF192" i="3"/>
  <c r="AE192" i="3"/>
  <c r="AD192" i="3"/>
  <c r="AS191" i="3"/>
  <c r="AR191" i="3"/>
  <c r="AQ191" i="3"/>
  <c r="AP191" i="3"/>
  <c r="AO191" i="3"/>
  <c r="AN191" i="3"/>
  <c r="AM191" i="3"/>
  <c r="AJ191" i="3"/>
  <c r="AI191" i="3"/>
  <c r="AH191" i="3"/>
  <c r="AG191" i="3"/>
  <c r="AF191" i="3"/>
  <c r="AE191" i="3"/>
  <c r="AD191" i="3"/>
  <c r="AS190" i="3"/>
  <c r="AR190" i="3"/>
  <c r="AQ190" i="3"/>
  <c r="AP190" i="3"/>
  <c r="AO190" i="3"/>
  <c r="AN190" i="3"/>
  <c r="AM190" i="3"/>
  <c r="AJ190" i="3"/>
  <c r="AI190" i="3"/>
  <c r="AH190" i="3"/>
  <c r="AG190" i="3"/>
  <c r="AF190" i="3"/>
  <c r="AE190" i="3"/>
  <c r="AD190" i="3"/>
  <c r="AS189" i="3"/>
  <c r="AR189" i="3"/>
  <c r="AQ189" i="3"/>
  <c r="AP189" i="3"/>
  <c r="AO189" i="3"/>
  <c r="AN189" i="3"/>
  <c r="AM189" i="3"/>
  <c r="AJ189" i="3"/>
  <c r="AI189" i="3"/>
  <c r="AH189" i="3"/>
  <c r="AG189" i="3"/>
  <c r="AF189" i="3"/>
  <c r="AE189" i="3"/>
  <c r="AD189" i="3"/>
  <c r="AS188" i="3"/>
  <c r="AR188" i="3"/>
  <c r="AQ188" i="3"/>
  <c r="AP188" i="3"/>
  <c r="AO188" i="3"/>
  <c r="AN188" i="3"/>
  <c r="AM188" i="3"/>
  <c r="AJ188" i="3"/>
  <c r="AI188" i="3"/>
  <c r="AH188" i="3"/>
  <c r="AG188" i="3"/>
  <c r="AF188" i="3"/>
  <c r="AE188" i="3"/>
  <c r="AD188" i="3"/>
  <c r="AS187" i="3"/>
  <c r="AR187" i="3"/>
  <c r="AQ187" i="3"/>
  <c r="AP187" i="3"/>
  <c r="AO187" i="3"/>
  <c r="AN187" i="3"/>
  <c r="AM187" i="3"/>
  <c r="AJ187" i="3"/>
  <c r="AI187" i="3"/>
  <c r="AH187" i="3"/>
  <c r="AG187" i="3"/>
  <c r="AF187" i="3"/>
  <c r="AE187" i="3"/>
  <c r="AD187" i="3"/>
  <c r="AS186" i="3"/>
  <c r="AR186" i="3"/>
  <c r="AQ186" i="3"/>
  <c r="AP186" i="3"/>
  <c r="AO186" i="3"/>
  <c r="AN186" i="3"/>
  <c r="AM186" i="3"/>
  <c r="AJ186" i="3"/>
  <c r="AI186" i="3"/>
  <c r="AH186" i="3"/>
  <c r="AG186" i="3"/>
  <c r="AF186" i="3"/>
  <c r="AE186" i="3"/>
  <c r="AD186" i="3"/>
  <c r="AS185" i="3"/>
  <c r="AR185" i="3"/>
  <c r="AQ185" i="3"/>
  <c r="AP185" i="3"/>
  <c r="AO185" i="3"/>
  <c r="AN185" i="3"/>
  <c r="AM185" i="3"/>
  <c r="AJ185" i="3"/>
  <c r="AI185" i="3"/>
  <c r="AH185" i="3"/>
  <c r="AG185" i="3"/>
  <c r="AF185" i="3"/>
  <c r="AE185" i="3"/>
  <c r="AD185" i="3"/>
  <c r="AS184" i="3"/>
  <c r="AR184" i="3"/>
  <c r="AQ184" i="3"/>
  <c r="AP184" i="3"/>
  <c r="AO184" i="3"/>
  <c r="AN184" i="3"/>
  <c r="AM184" i="3"/>
  <c r="AJ184" i="3"/>
  <c r="AI184" i="3"/>
  <c r="AH184" i="3"/>
  <c r="AG184" i="3"/>
  <c r="AF184" i="3"/>
  <c r="AE184" i="3"/>
  <c r="AD184" i="3"/>
  <c r="AS183" i="3"/>
  <c r="AR183" i="3"/>
  <c r="AQ183" i="3"/>
  <c r="AP183" i="3"/>
  <c r="AO183" i="3"/>
  <c r="AN183" i="3"/>
  <c r="AM183" i="3"/>
  <c r="AJ183" i="3"/>
  <c r="AI183" i="3"/>
  <c r="AH183" i="3"/>
  <c r="AG183" i="3"/>
  <c r="AF183" i="3"/>
  <c r="AE183" i="3"/>
  <c r="AD183" i="3"/>
  <c r="AS182" i="3"/>
  <c r="AR182" i="3"/>
  <c r="AQ182" i="3"/>
  <c r="AP182" i="3"/>
  <c r="AO182" i="3"/>
  <c r="AN182" i="3"/>
  <c r="AM182" i="3"/>
  <c r="AJ182" i="3"/>
  <c r="AI182" i="3"/>
  <c r="AH182" i="3"/>
  <c r="AG182" i="3"/>
  <c r="AF182" i="3"/>
  <c r="AE182" i="3"/>
  <c r="AD182" i="3"/>
  <c r="AS181" i="3"/>
  <c r="AR181" i="3"/>
  <c r="AQ181" i="3"/>
  <c r="AP181" i="3"/>
  <c r="AO181" i="3"/>
  <c r="AN181" i="3"/>
  <c r="AM181" i="3"/>
  <c r="AJ181" i="3"/>
  <c r="AI181" i="3"/>
  <c r="AH181" i="3"/>
  <c r="AG181" i="3"/>
  <c r="AF181" i="3"/>
  <c r="AE181" i="3"/>
  <c r="AD181" i="3"/>
  <c r="AS180" i="3"/>
  <c r="AR180" i="3"/>
  <c r="AQ180" i="3"/>
  <c r="AP180" i="3"/>
  <c r="AO180" i="3"/>
  <c r="AN180" i="3"/>
  <c r="AM180" i="3"/>
  <c r="AJ180" i="3"/>
  <c r="AI180" i="3"/>
  <c r="AH180" i="3"/>
  <c r="AG180" i="3"/>
  <c r="AF180" i="3"/>
  <c r="AE180" i="3"/>
  <c r="AD180" i="3"/>
  <c r="AS179" i="3"/>
  <c r="AR179" i="3"/>
  <c r="AQ179" i="3"/>
  <c r="AP179" i="3"/>
  <c r="AO179" i="3"/>
  <c r="AN179" i="3"/>
  <c r="AM179" i="3"/>
  <c r="AJ179" i="3"/>
  <c r="AI179" i="3"/>
  <c r="AH179" i="3"/>
  <c r="AG179" i="3"/>
  <c r="AF179" i="3"/>
  <c r="AE179" i="3"/>
  <c r="AD179" i="3"/>
  <c r="AS178" i="3"/>
  <c r="AR178" i="3"/>
  <c r="AQ178" i="3"/>
  <c r="AP178" i="3"/>
  <c r="AO178" i="3"/>
  <c r="AN178" i="3"/>
  <c r="AM178" i="3"/>
  <c r="AJ178" i="3"/>
  <c r="AI178" i="3"/>
  <c r="AH178" i="3"/>
  <c r="AG178" i="3"/>
  <c r="AF178" i="3"/>
  <c r="AE178" i="3"/>
  <c r="AD178" i="3"/>
  <c r="AS177" i="3"/>
  <c r="AR177" i="3"/>
  <c r="AQ177" i="3"/>
  <c r="AP177" i="3"/>
  <c r="AO177" i="3"/>
  <c r="AN177" i="3"/>
  <c r="AM177" i="3"/>
  <c r="AJ177" i="3"/>
  <c r="AI177" i="3"/>
  <c r="AH177" i="3"/>
  <c r="AG177" i="3"/>
  <c r="AF177" i="3"/>
  <c r="AE177" i="3"/>
  <c r="AD177" i="3"/>
  <c r="AS176" i="3"/>
  <c r="AR176" i="3"/>
  <c r="AQ176" i="3"/>
  <c r="AP176" i="3"/>
  <c r="AO176" i="3"/>
  <c r="AN176" i="3"/>
  <c r="AM176" i="3"/>
  <c r="AJ176" i="3"/>
  <c r="AI176" i="3"/>
  <c r="AH176" i="3"/>
  <c r="AG176" i="3"/>
  <c r="AF176" i="3"/>
  <c r="AE176" i="3"/>
  <c r="AD176" i="3"/>
  <c r="AS175" i="3"/>
  <c r="AR175" i="3"/>
  <c r="AQ175" i="3"/>
  <c r="AP175" i="3"/>
  <c r="AO175" i="3"/>
  <c r="AN175" i="3"/>
  <c r="AM175" i="3"/>
  <c r="AJ175" i="3"/>
  <c r="AI175" i="3"/>
  <c r="AH175" i="3"/>
  <c r="AG175" i="3"/>
  <c r="AF175" i="3"/>
  <c r="AE175" i="3"/>
  <c r="AD175" i="3"/>
  <c r="AS174" i="3"/>
  <c r="AR174" i="3"/>
  <c r="AQ174" i="3"/>
  <c r="AP174" i="3"/>
  <c r="AO174" i="3"/>
  <c r="AN174" i="3"/>
  <c r="AM174" i="3"/>
  <c r="AJ174" i="3"/>
  <c r="AI174" i="3"/>
  <c r="AH174" i="3"/>
  <c r="AG174" i="3"/>
  <c r="AF174" i="3"/>
  <c r="AE174" i="3"/>
  <c r="AD174" i="3"/>
  <c r="AS173" i="3"/>
  <c r="AR173" i="3"/>
  <c r="AQ173" i="3"/>
  <c r="AP173" i="3"/>
  <c r="AO173" i="3"/>
  <c r="AN173" i="3"/>
  <c r="AM173" i="3"/>
  <c r="AJ173" i="3"/>
  <c r="AI173" i="3"/>
  <c r="AH173" i="3"/>
  <c r="AG173" i="3"/>
  <c r="AF173" i="3"/>
  <c r="AE173" i="3"/>
  <c r="AD173" i="3"/>
  <c r="AS172" i="3"/>
  <c r="AR172" i="3"/>
  <c r="AQ172" i="3"/>
  <c r="AP172" i="3"/>
  <c r="AO172" i="3"/>
  <c r="AN172" i="3"/>
  <c r="AM172" i="3"/>
  <c r="AJ172" i="3"/>
  <c r="AI172" i="3"/>
  <c r="AH172" i="3"/>
  <c r="AG172" i="3"/>
  <c r="AF172" i="3"/>
  <c r="AE172" i="3"/>
  <c r="AD172" i="3"/>
  <c r="AS171" i="3"/>
  <c r="AR171" i="3"/>
  <c r="AQ171" i="3"/>
  <c r="AP171" i="3"/>
  <c r="AO171" i="3"/>
  <c r="AN171" i="3"/>
  <c r="AM171" i="3"/>
  <c r="AJ171" i="3"/>
  <c r="AI171" i="3"/>
  <c r="AH171" i="3"/>
  <c r="AG171" i="3"/>
  <c r="AF171" i="3"/>
  <c r="AE171" i="3"/>
  <c r="AD171" i="3"/>
  <c r="AS170" i="3"/>
  <c r="AR170" i="3"/>
  <c r="AQ170" i="3"/>
  <c r="AP170" i="3"/>
  <c r="AO170" i="3"/>
  <c r="AN170" i="3"/>
  <c r="AM170" i="3"/>
  <c r="AJ170" i="3"/>
  <c r="AI170" i="3"/>
  <c r="AH170" i="3"/>
  <c r="AG170" i="3"/>
  <c r="AF170" i="3"/>
  <c r="AE170" i="3"/>
  <c r="AD170" i="3"/>
  <c r="AS169" i="3"/>
  <c r="AR169" i="3"/>
  <c r="AQ169" i="3"/>
  <c r="AP169" i="3"/>
  <c r="AO169" i="3"/>
  <c r="AN169" i="3"/>
  <c r="AM169" i="3"/>
  <c r="AJ169" i="3"/>
  <c r="AI169" i="3"/>
  <c r="AH169" i="3"/>
  <c r="AG169" i="3"/>
  <c r="AF169" i="3"/>
  <c r="AE169" i="3"/>
  <c r="AD169" i="3"/>
  <c r="AS168" i="3"/>
  <c r="AR168" i="3"/>
  <c r="AQ168" i="3"/>
  <c r="AP168" i="3"/>
  <c r="AO168" i="3"/>
  <c r="AN168" i="3"/>
  <c r="AM168" i="3"/>
  <c r="AJ168" i="3"/>
  <c r="AI168" i="3"/>
  <c r="AH168" i="3"/>
  <c r="AG168" i="3"/>
  <c r="AF168" i="3"/>
  <c r="AE168" i="3"/>
  <c r="AD168" i="3"/>
  <c r="AS167" i="3"/>
  <c r="AR167" i="3"/>
  <c r="AQ167" i="3"/>
  <c r="AP167" i="3"/>
  <c r="AO167" i="3"/>
  <c r="AN167" i="3"/>
  <c r="AM167" i="3"/>
  <c r="AJ167" i="3"/>
  <c r="AI167" i="3"/>
  <c r="AH167" i="3"/>
  <c r="AG167" i="3"/>
  <c r="AF167" i="3"/>
  <c r="AE167" i="3"/>
  <c r="AD167" i="3"/>
  <c r="AS166" i="3"/>
  <c r="AR166" i="3"/>
  <c r="AQ166" i="3"/>
  <c r="AP166" i="3"/>
  <c r="AO166" i="3"/>
  <c r="AN166" i="3"/>
  <c r="AM166" i="3"/>
  <c r="AJ166" i="3"/>
  <c r="AI166" i="3"/>
  <c r="AH166" i="3"/>
  <c r="AG166" i="3"/>
  <c r="AF166" i="3"/>
  <c r="AE166" i="3"/>
  <c r="AD166" i="3"/>
  <c r="AS165" i="3"/>
  <c r="AR165" i="3"/>
  <c r="AQ165" i="3"/>
  <c r="AP165" i="3"/>
  <c r="AO165" i="3"/>
  <c r="AN165" i="3"/>
  <c r="AM165" i="3"/>
  <c r="AJ165" i="3"/>
  <c r="AI165" i="3"/>
  <c r="AH165" i="3"/>
  <c r="AG165" i="3"/>
  <c r="AF165" i="3"/>
  <c r="AE165" i="3"/>
  <c r="AD165" i="3"/>
  <c r="AS164" i="3"/>
  <c r="AR164" i="3"/>
  <c r="AQ164" i="3"/>
  <c r="AP164" i="3"/>
  <c r="AO164" i="3"/>
  <c r="AN164" i="3"/>
  <c r="AM164" i="3"/>
  <c r="AJ164" i="3"/>
  <c r="AI164" i="3"/>
  <c r="AH164" i="3"/>
  <c r="AG164" i="3"/>
  <c r="AF164" i="3"/>
  <c r="AE164" i="3"/>
  <c r="AD164" i="3"/>
  <c r="AS163" i="3"/>
  <c r="AR163" i="3"/>
  <c r="AQ163" i="3"/>
  <c r="AP163" i="3"/>
  <c r="AO163" i="3"/>
  <c r="AN163" i="3"/>
  <c r="AM163" i="3"/>
  <c r="AJ163" i="3"/>
  <c r="AI163" i="3"/>
  <c r="AH163" i="3"/>
  <c r="AG163" i="3"/>
  <c r="AF163" i="3"/>
  <c r="AE163" i="3"/>
  <c r="AD163" i="3"/>
  <c r="AS162" i="3"/>
  <c r="AR162" i="3"/>
  <c r="AQ162" i="3"/>
  <c r="AP162" i="3"/>
  <c r="AO162" i="3"/>
  <c r="AN162" i="3"/>
  <c r="AM162" i="3"/>
  <c r="AJ162" i="3"/>
  <c r="AI162" i="3"/>
  <c r="AH162" i="3"/>
  <c r="AG162" i="3"/>
  <c r="AF162" i="3"/>
  <c r="AE162" i="3"/>
  <c r="AD162" i="3"/>
  <c r="AS161" i="3"/>
  <c r="AR161" i="3"/>
  <c r="AQ161" i="3"/>
  <c r="AP161" i="3"/>
  <c r="AO161" i="3"/>
  <c r="AN161" i="3"/>
  <c r="AM161" i="3"/>
  <c r="AJ161" i="3"/>
  <c r="AI161" i="3"/>
  <c r="AH161" i="3"/>
  <c r="AG161" i="3"/>
  <c r="AF161" i="3"/>
  <c r="AE161" i="3"/>
  <c r="AD161" i="3"/>
  <c r="AS160" i="3"/>
  <c r="AR160" i="3"/>
  <c r="AQ160" i="3"/>
  <c r="AP160" i="3"/>
  <c r="AO160" i="3"/>
  <c r="AN160" i="3"/>
  <c r="AM160" i="3"/>
  <c r="AJ160" i="3"/>
  <c r="AI160" i="3"/>
  <c r="AH160" i="3"/>
  <c r="AG160" i="3"/>
  <c r="AF160" i="3"/>
  <c r="AE160" i="3"/>
  <c r="AD160" i="3"/>
  <c r="AS159" i="3"/>
  <c r="AR159" i="3"/>
  <c r="AQ159" i="3"/>
  <c r="AP159" i="3"/>
  <c r="AO159" i="3"/>
  <c r="AN159" i="3"/>
  <c r="AM159" i="3"/>
  <c r="AJ159" i="3"/>
  <c r="AI159" i="3"/>
  <c r="AH159" i="3"/>
  <c r="AG159" i="3"/>
  <c r="AF159" i="3"/>
  <c r="AE159" i="3"/>
  <c r="AD159" i="3"/>
  <c r="AS158" i="3"/>
  <c r="AR158" i="3"/>
  <c r="AQ158" i="3"/>
  <c r="AP158" i="3"/>
  <c r="AO158" i="3"/>
  <c r="AN158" i="3"/>
  <c r="AM158" i="3"/>
  <c r="AJ158" i="3"/>
  <c r="AI158" i="3"/>
  <c r="AH158" i="3"/>
  <c r="AG158" i="3"/>
  <c r="AF158" i="3"/>
  <c r="AE158" i="3"/>
  <c r="AD158" i="3"/>
  <c r="AS157" i="3"/>
  <c r="AR157" i="3"/>
  <c r="AQ157" i="3"/>
  <c r="AP157" i="3"/>
  <c r="AO157" i="3"/>
  <c r="AN157" i="3"/>
  <c r="AM157" i="3"/>
  <c r="AJ157" i="3"/>
  <c r="AI157" i="3"/>
  <c r="AH157" i="3"/>
  <c r="AG157" i="3"/>
  <c r="AF157" i="3"/>
  <c r="AE157" i="3"/>
  <c r="AD157" i="3"/>
  <c r="AS156" i="3"/>
  <c r="AR156" i="3"/>
  <c r="AQ156" i="3"/>
  <c r="AP156" i="3"/>
  <c r="AO156" i="3"/>
  <c r="AN156" i="3"/>
  <c r="AM156" i="3"/>
  <c r="AJ156" i="3"/>
  <c r="AI156" i="3"/>
  <c r="AH156" i="3"/>
  <c r="AG156" i="3"/>
  <c r="AF156" i="3"/>
  <c r="AE156" i="3"/>
  <c r="AD156" i="3"/>
  <c r="AS155" i="3"/>
  <c r="AR155" i="3"/>
  <c r="AQ155" i="3"/>
  <c r="AP155" i="3"/>
  <c r="AO155" i="3"/>
  <c r="AN155" i="3"/>
  <c r="AM155" i="3"/>
  <c r="AJ155" i="3"/>
  <c r="AI155" i="3"/>
  <c r="AH155" i="3"/>
  <c r="AG155" i="3"/>
  <c r="AF155" i="3"/>
  <c r="AE155" i="3"/>
  <c r="AD155" i="3"/>
  <c r="AS154" i="3"/>
  <c r="AR154" i="3"/>
  <c r="AQ154" i="3"/>
  <c r="AP154" i="3"/>
  <c r="AO154" i="3"/>
  <c r="AN154" i="3"/>
  <c r="AM154" i="3"/>
  <c r="AJ154" i="3"/>
  <c r="AI154" i="3"/>
  <c r="AH154" i="3"/>
  <c r="AG154" i="3"/>
  <c r="AF154" i="3"/>
  <c r="AE154" i="3"/>
  <c r="AD154" i="3"/>
  <c r="AS153" i="3"/>
  <c r="AR153" i="3"/>
  <c r="AQ153" i="3"/>
  <c r="AP153" i="3"/>
  <c r="AO153" i="3"/>
  <c r="AN153" i="3"/>
  <c r="AM153" i="3"/>
  <c r="AJ153" i="3"/>
  <c r="AI153" i="3"/>
  <c r="AH153" i="3"/>
  <c r="AG153" i="3"/>
  <c r="AF153" i="3"/>
  <c r="AE153" i="3"/>
  <c r="AD153" i="3"/>
  <c r="AS152" i="3"/>
  <c r="AR152" i="3"/>
  <c r="AQ152" i="3"/>
  <c r="AP152" i="3"/>
  <c r="AO152" i="3"/>
  <c r="AN152" i="3"/>
  <c r="AM152" i="3"/>
  <c r="AJ152" i="3"/>
  <c r="AI152" i="3"/>
  <c r="AH152" i="3"/>
  <c r="AG152" i="3"/>
  <c r="AF152" i="3"/>
  <c r="AE152" i="3"/>
  <c r="AD152" i="3"/>
  <c r="AS151" i="3"/>
  <c r="AR151" i="3"/>
  <c r="AQ151" i="3"/>
  <c r="AP151" i="3"/>
  <c r="AO151" i="3"/>
  <c r="AN151" i="3"/>
  <c r="AM151" i="3"/>
  <c r="AJ151" i="3"/>
  <c r="AI151" i="3"/>
  <c r="AH151" i="3"/>
  <c r="AG151" i="3"/>
  <c r="AF151" i="3"/>
  <c r="AE151" i="3"/>
  <c r="AD151" i="3"/>
  <c r="AS150" i="3"/>
  <c r="AR150" i="3"/>
  <c r="AQ150" i="3"/>
  <c r="AP150" i="3"/>
  <c r="AO150" i="3"/>
  <c r="AN150" i="3"/>
  <c r="AM150" i="3"/>
  <c r="AJ150" i="3"/>
  <c r="AI150" i="3"/>
  <c r="AH150" i="3"/>
  <c r="AG150" i="3"/>
  <c r="AF150" i="3"/>
  <c r="AE150" i="3"/>
  <c r="AD150" i="3"/>
  <c r="AS149" i="3"/>
  <c r="AR149" i="3"/>
  <c r="AQ149" i="3"/>
  <c r="AP149" i="3"/>
  <c r="AO149" i="3"/>
  <c r="AN149" i="3"/>
  <c r="AM149" i="3"/>
  <c r="AJ149" i="3"/>
  <c r="AI149" i="3"/>
  <c r="AH149" i="3"/>
  <c r="AG149" i="3"/>
  <c r="AF149" i="3"/>
  <c r="AE149" i="3"/>
  <c r="AD149" i="3"/>
  <c r="AS148" i="3"/>
  <c r="AR148" i="3"/>
  <c r="AQ148" i="3"/>
  <c r="AP148" i="3"/>
  <c r="AO148" i="3"/>
  <c r="AN148" i="3"/>
  <c r="AM148" i="3"/>
  <c r="AJ148" i="3"/>
  <c r="AI148" i="3"/>
  <c r="AH148" i="3"/>
  <c r="AG148" i="3"/>
  <c r="AF148" i="3"/>
  <c r="AE148" i="3"/>
  <c r="AD148" i="3"/>
  <c r="AS147" i="3"/>
  <c r="AR147" i="3"/>
  <c r="AQ147" i="3"/>
  <c r="AP147" i="3"/>
  <c r="AO147" i="3"/>
  <c r="AN147" i="3"/>
  <c r="AM147" i="3"/>
  <c r="AJ147" i="3"/>
  <c r="AI147" i="3"/>
  <c r="AH147" i="3"/>
  <c r="AG147" i="3"/>
  <c r="AF147" i="3"/>
  <c r="AE147" i="3"/>
  <c r="AD147" i="3"/>
  <c r="AS146" i="3"/>
  <c r="AR146" i="3"/>
  <c r="AQ146" i="3"/>
  <c r="AP146" i="3"/>
  <c r="AO146" i="3"/>
  <c r="AN146" i="3"/>
  <c r="AM146" i="3"/>
  <c r="AJ146" i="3"/>
  <c r="AI146" i="3"/>
  <c r="AH146" i="3"/>
  <c r="AG146" i="3"/>
  <c r="AF146" i="3"/>
  <c r="AE146" i="3"/>
  <c r="AD146" i="3"/>
  <c r="AS145" i="3"/>
  <c r="AR145" i="3"/>
  <c r="AQ145" i="3"/>
  <c r="AP145" i="3"/>
  <c r="AO145" i="3"/>
  <c r="AN145" i="3"/>
  <c r="AM145" i="3"/>
  <c r="AJ145" i="3"/>
  <c r="AI145" i="3"/>
  <c r="AH145" i="3"/>
  <c r="AG145" i="3"/>
  <c r="AF145" i="3"/>
  <c r="AE145" i="3"/>
  <c r="AD145" i="3"/>
  <c r="AS144" i="3"/>
  <c r="AR144" i="3"/>
  <c r="AQ144" i="3"/>
  <c r="AP144" i="3"/>
  <c r="AO144" i="3"/>
  <c r="AN144" i="3"/>
  <c r="AM144" i="3"/>
  <c r="AJ144" i="3"/>
  <c r="AI144" i="3"/>
  <c r="AH144" i="3"/>
  <c r="AG144" i="3"/>
  <c r="AF144" i="3"/>
  <c r="AE144" i="3"/>
  <c r="AD144" i="3"/>
  <c r="AS143" i="3"/>
  <c r="AR143" i="3"/>
  <c r="AQ143" i="3"/>
  <c r="AP143" i="3"/>
  <c r="AO143" i="3"/>
  <c r="AN143" i="3"/>
  <c r="AM143" i="3"/>
  <c r="AJ143" i="3"/>
  <c r="AI143" i="3"/>
  <c r="AH143" i="3"/>
  <c r="AG143" i="3"/>
  <c r="AF143" i="3"/>
  <c r="AE143" i="3"/>
  <c r="AD143" i="3"/>
  <c r="AS142" i="3"/>
  <c r="AR142" i="3"/>
  <c r="AQ142" i="3"/>
  <c r="AP142" i="3"/>
  <c r="AO142" i="3"/>
  <c r="AN142" i="3"/>
  <c r="AM142" i="3"/>
  <c r="AJ142" i="3"/>
  <c r="AI142" i="3"/>
  <c r="AH142" i="3"/>
  <c r="AG142" i="3"/>
  <c r="AF142" i="3"/>
  <c r="AE142" i="3"/>
  <c r="AD142" i="3"/>
  <c r="AS141" i="3"/>
  <c r="AR141" i="3"/>
  <c r="AQ141" i="3"/>
  <c r="AP141" i="3"/>
  <c r="AO141" i="3"/>
  <c r="AN141" i="3"/>
  <c r="AM141" i="3"/>
  <c r="AJ141" i="3"/>
  <c r="AI141" i="3"/>
  <c r="AH141" i="3"/>
  <c r="AG141" i="3"/>
  <c r="AF141" i="3"/>
  <c r="AE141" i="3"/>
  <c r="AD141" i="3"/>
  <c r="AS140" i="3"/>
  <c r="AR140" i="3"/>
  <c r="AQ140" i="3"/>
  <c r="AP140" i="3"/>
  <c r="AO140" i="3"/>
  <c r="AN140" i="3"/>
  <c r="AM140" i="3"/>
  <c r="AJ140" i="3"/>
  <c r="AI140" i="3"/>
  <c r="AH140" i="3"/>
  <c r="AG140" i="3"/>
  <c r="AF140" i="3"/>
  <c r="AE140" i="3"/>
  <c r="AD140" i="3"/>
  <c r="AS139" i="3"/>
  <c r="AR139" i="3"/>
  <c r="AQ139" i="3"/>
  <c r="AP139" i="3"/>
  <c r="AO139" i="3"/>
  <c r="AN139" i="3"/>
  <c r="AM139" i="3"/>
  <c r="AJ139" i="3"/>
  <c r="AI139" i="3"/>
  <c r="AH139" i="3"/>
  <c r="AG139" i="3"/>
  <c r="AF139" i="3"/>
  <c r="AE139" i="3"/>
  <c r="AD139" i="3"/>
  <c r="AS138" i="3"/>
  <c r="AR138" i="3"/>
  <c r="AQ138" i="3"/>
  <c r="AP138" i="3"/>
  <c r="AO138" i="3"/>
  <c r="AN138" i="3"/>
  <c r="AM138" i="3"/>
  <c r="AJ138" i="3"/>
  <c r="AI138" i="3"/>
  <c r="AH138" i="3"/>
  <c r="AG138" i="3"/>
  <c r="AF138" i="3"/>
  <c r="AE138" i="3"/>
  <c r="AD138" i="3"/>
  <c r="AS137" i="3"/>
  <c r="AR137" i="3"/>
  <c r="AQ137" i="3"/>
  <c r="AP137" i="3"/>
  <c r="AO137" i="3"/>
  <c r="AN137" i="3"/>
  <c r="AM137" i="3"/>
  <c r="AJ137" i="3"/>
  <c r="AI137" i="3"/>
  <c r="AH137" i="3"/>
  <c r="AG137" i="3"/>
  <c r="AF137" i="3"/>
  <c r="AE137" i="3"/>
  <c r="AD137" i="3"/>
  <c r="AS136" i="3"/>
  <c r="AR136" i="3"/>
  <c r="AQ136" i="3"/>
  <c r="AP136" i="3"/>
  <c r="AO136" i="3"/>
  <c r="AN136" i="3"/>
  <c r="AM136" i="3"/>
  <c r="AJ136" i="3"/>
  <c r="AI136" i="3"/>
  <c r="AH136" i="3"/>
  <c r="AG136" i="3"/>
  <c r="AF136" i="3"/>
  <c r="AE136" i="3"/>
  <c r="AD136" i="3"/>
  <c r="AS135" i="3"/>
  <c r="AR135" i="3"/>
  <c r="AQ135" i="3"/>
  <c r="AP135" i="3"/>
  <c r="AO135" i="3"/>
  <c r="AN135" i="3"/>
  <c r="AM135" i="3"/>
  <c r="AJ135" i="3"/>
  <c r="AI135" i="3"/>
  <c r="AH135" i="3"/>
  <c r="AG135" i="3"/>
  <c r="AF135" i="3"/>
  <c r="AE135" i="3"/>
  <c r="AD135" i="3"/>
  <c r="AS134" i="3"/>
  <c r="AR134" i="3"/>
  <c r="AQ134" i="3"/>
  <c r="AP134" i="3"/>
  <c r="AO134" i="3"/>
  <c r="AN134" i="3"/>
  <c r="AM134" i="3"/>
  <c r="AJ134" i="3"/>
  <c r="AI134" i="3"/>
  <c r="AH134" i="3"/>
  <c r="AG134" i="3"/>
  <c r="AF134" i="3"/>
  <c r="AE134" i="3"/>
  <c r="AD134" i="3"/>
  <c r="AS133" i="3"/>
  <c r="AR133" i="3"/>
  <c r="AQ133" i="3"/>
  <c r="AP133" i="3"/>
  <c r="AO133" i="3"/>
  <c r="AN133" i="3"/>
  <c r="AM133" i="3"/>
  <c r="AJ133" i="3"/>
  <c r="AI133" i="3"/>
  <c r="AH133" i="3"/>
  <c r="AG133" i="3"/>
  <c r="AF133" i="3"/>
  <c r="AE133" i="3"/>
  <c r="AD133" i="3"/>
  <c r="AS132" i="3"/>
  <c r="AR132" i="3"/>
  <c r="AQ132" i="3"/>
  <c r="AP132" i="3"/>
  <c r="AO132" i="3"/>
  <c r="AN132" i="3"/>
  <c r="AM132" i="3"/>
  <c r="AJ132" i="3"/>
  <c r="AI132" i="3"/>
  <c r="AH132" i="3"/>
  <c r="AG132" i="3"/>
  <c r="AF132" i="3"/>
  <c r="AE132" i="3"/>
  <c r="AD132" i="3"/>
  <c r="AS131" i="3"/>
  <c r="AR131" i="3"/>
  <c r="AQ131" i="3"/>
  <c r="AP131" i="3"/>
  <c r="AO131" i="3"/>
  <c r="AN131" i="3"/>
  <c r="AM131" i="3"/>
  <c r="AJ131" i="3"/>
  <c r="AI131" i="3"/>
  <c r="AH131" i="3"/>
  <c r="AG131" i="3"/>
  <c r="AF131" i="3"/>
  <c r="AE131" i="3"/>
  <c r="AD131" i="3"/>
  <c r="AS130" i="3"/>
  <c r="AR130" i="3"/>
  <c r="AQ130" i="3"/>
  <c r="AP130" i="3"/>
  <c r="AO130" i="3"/>
  <c r="AN130" i="3"/>
  <c r="AM130" i="3"/>
  <c r="AJ130" i="3"/>
  <c r="AI130" i="3"/>
  <c r="AH130" i="3"/>
  <c r="AG130" i="3"/>
  <c r="AF130" i="3"/>
  <c r="AE130" i="3"/>
  <c r="AD130" i="3"/>
  <c r="AS129" i="3"/>
  <c r="AR129" i="3"/>
  <c r="AQ129" i="3"/>
  <c r="AP129" i="3"/>
  <c r="AO129" i="3"/>
  <c r="AN129" i="3"/>
  <c r="AM129" i="3"/>
  <c r="AJ129" i="3"/>
  <c r="AI129" i="3"/>
  <c r="AH129" i="3"/>
  <c r="AG129" i="3"/>
  <c r="AF129" i="3"/>
  <c r="AE129" i="3"/>
  <c r="AD129" i="3"/>
  <c r="AS128" i="3"/>
  <c r="AR128" i="3"/>
  <c r="AQ128" i="3"/>
  <c r="AP128" i="3"/>
  <c r="AO128" i="3"/>
  <c r="AN128" i="3"/>
  <c r="AM128" i="3"/>
  <c r="AJ128" i="3"/>
  <c r="AI128" i="3"/>
  <c r="AH128" i="3"/>
  <c r="AG128" i="3"/>
  <c r="AF128" i="3"/>
  <c r="AE128" i="3"/>
  <c r="AD128" i="3"/>
  <c r="AS127" i="3"/>
  <c r="AR127" i="3"/>
  <c r="AQ127" i="3"/>
  <c r="AP127" i="3"/>
  <c r="AO127" i="3"/>
  <c r="AN127" i="3"/>
  <c r="AM127" i="3"/>
  <c r="AJ127" i="3"/>
  <c r="AI127" i="3"/>
  <c r="AH127" i="3"/>
  <c r="AG127" i="3"/>
  <c r="AF127" i="3"/>
  <c r="AE127" i="3"/>
  <c r="AD127" i="3"/>
  <c r="AS126" i="3"/>
  <c r="AR126" i="3"/>
  <c r="AQ126" i="3"/>
  <c r="AP126" i="3"/>
  <c r="AO126" i="3"/>
  <c r="AN126" i="3"/>
  <c r="AM126" i="3"/>
  <c r="AJ126" i="3"/>
  <c r="AI126" i="3"/>
  <c r="AH126" i="3"/>
  <c r="AG126" i="3"/>
  <c r="AF126" i="3"/>
  <c r="AE126" i="3"/>
  <c r="AD126" i="3"/>
  <c r="AS125" i="3"/>
  <c r="AR125" i="3"/>
  <c r="AQ125" i="3"/>
  <c r="AP125" i="3"/>
  <c r="AO125" i="3"/>
  <c r="AN125" i="3"/>
  <c r="AM125" i="3"/>
  <c r="AJ125" i="3"/>
  <c r="AI125" i="3"/>
  <c r="AH125" i="3"/>
  <c r="AG125" i="3"/>
  <c r="AF125" i="3"/>
  <c r="AE125" i="3"/>
  <c r="AD125" i="3"/>
  <c r="AS124" i="3"/>
  <c r="AR124" i="3"/>
  <c r="AQ124" i="3"/>
  <c r="AP124" i="3"/>
  <c r="AO124" i="3"/>
  <c r="AN124" i="3"/>
  <c r="AM124" i="3"/>
  <c r="AJ124" i="3"/>
  <c r="AI124" i="3"/>
  <c r="AH124" i="3"/>
  <c r="AG124" i="3"/>
  <c r="AF124" i="3"/>
  <c r="AE124" i="3"/>
  <c r="AD124" i="3"/>
  <c r="AS123" i="3"/>
  <c r="AR123" i="3"/>
  <c r="AQ123" i="3"/>
  <c r="AP123" i="3"/>
  <c r="AO123" i="3"/>
  <c r="AN123" i="3"/>
  <c r="AM123" i="3"/>
  <c r="AJ123" i="3"/>
  <c r="AI123" i="3"/>
  <c r="AH123" i="3"/>
  <c r="AG123" i="3"/>
  <c r="AF123" i="3"/>
  <c r="AE123" i="3"/>
  <c r="AD123" i="3"/>
  <c r="AS122" i="3"/>
  <c r="AR122" i="3"/>
  <c r="AQ122" i="3"/>
  <c r="AP122" i="3"/>
  <c r="AO122" i="3"/>
  <c r="AN122" i="3"/>
  <c r="AM122" i="3"/>
  <c r="AJ122" i="3"/>
  <c r="AI122" i="3"/>
  <c r="AH122" i="3"/>
  <c r="AG122" i="3"/>
  <c r="AF122" i="3"/>
  <c r="AE122" i="3"/>
  <c r="AD122" i="3"/>
  <c r="AS121" i="3"/>
  <c r="AR121" i="3"/>
  <c r="AQ121" i="3"/>
  <c r="AP121" i="3"/>
  <c r="AO121" i="3"/>
  <c r="AN121" i="3"/>
  <c r="AM121" i="3"/>
  <c r="AJ121" i="3"/>
  <c r="AI121" i="3"/>
  <c r="AH121" i="3"/>
  <c r="AG121" i="3"/>
  <c r="AF121" i="3"/>
  <c r="AE121" i="3"/>
  <c r="AD121" i="3"/>
  <c r="AS120" i="3"/>
  <c r="AR120" i="3"/>
  <c r="AQ120" i="3"/>
  <c r="AP120" i="3"/>
  <c r="AO120" i="3"/>
  <c r="AN120" i="3"/>
  <c r="AM120" i="3"/>
  <c r="AJ120" i="3"/>
  <c r="AI120" i="3"/>
  <c r="AH120" i="3"/>
  <c r="AG120" i="3"/>
  <c r="AF120" i="3"/>
  <c r="AE120" i="3"/>
  <c r="AD120" i="3"/>
  <c r="AS119" i="3"/>
  <c r="AR119" i="3"/>
  <c r="AQ119" i="3"/>
  <c r="AP119" i="3"/>
  <c r="AO119" i="3"/>
  <c r="AN119" i="3"/>
  <c r="AM119" i="3"/>
  <c r="AJ119" i="3"/>
  <c r="AI119" i="3"/>
  <c r="AH119" i="3"/>
  <c r="AG119" i="3"/>
  <c r="AF119" i="3"/>
  <c r="AE119" i="3"/>
  <c r="AD119" i="3"/>
  <c r="AS118" i="3"/>
  <c r="AR118" i="3"/>
  <c r="AQ118" i="3"/>
  <c r="AP118" i="3"/>
  <c r="AO118" i="3"/>
  <c r="AN118" i="3"/>
  <c r="AM118" i="3"/>
  <c r="AJ118" i="3"/>
  <c r="AI118" i="3"/>
  <c r="AH118" i="3"/>
  <c r="AG118" i="3"/>
  <c r="AF118" i="3"/>
  <c r="AE118" i="3"/>
  <c r="AD118" i="3"/>
  <c r="AS117" i="3"/>
  <c r="AR117" i="3"/>
  <c r="AQ117" i="3"/>
  <c r="AP117" i="3"/>
  <c r="AO117" i="3"/>
  <c r="AN117" i="3"/>
  <c r="AM117" i="3"/>
  <c r="AJ117" i="3"/>
  <c r="AI117" i="3"/>
  <c r="AH117" i="3"/>
  <c r="AG117" i="3"/>
  <c r="AF117" i="3"/>
  <c r="AE117" i="3"/>
  <c r="AD117" i="3"/>
  <c r="AS116" i="3"/>
  <c r="AR116" i="3"/>
  <c r="AQ116" i="3"/>
  <c r="AP116" i="3"/>
  <c r="AO116" i="3"/>
  <c r="AN116" i="3"/>
  <c r="AM116" i="3"/>
  <c r="AJ116" i="3"/>
  <c r="AI116" i="3"/>
  <c r="AH116" i="3"/>
  <c r="AG116" i="3"/>
  <c r="AF116" i="3"/>
  <c r="AE116" i="3"/>
  <c r="AD116" i="3"/>
  <c r="AS115" i="3"/>
  <c r="AR115" i="3"/>
  <c r="AQ115" i="3"/>
  <c r="AP115" i="3"/>
  <c r="AO115" i="3"/>
  <c r="AN115" i="3"/>
  <c r="AM115" i="3"/>
  <c r="AJ115" i="3"/>
  <c r="AI115" i="3"/>
  <c r="AH115" i="3"/>
  <c r="AG115" i="3"/>
  <c r="AF115" i="3"/>
  <c r="AE115" i="3"/>
  <c r="AD115" i="3"/>
  <c r="AS114" i="3"/>
  <c r="AR114" i="3"/>
  <c r="AQ114" i="3"/>
  <c r="AP114" i="3"/>
  <c r="AO114" i="3"/>
  <c r="AN114" i="3"/>
  <c r="AM114" i="3"/>
  <c r="AJ114" i="3"/>
  <c r="AI114" i="3"/>
  <c r="AH114" i="3"/>
  <c r="AG114" i="3"/>
  <c r="AF114" i="3"/>
  <c r="AE114" i="3"/>
  <c r="AD114" i="3"/>
  <c r="AS113" i="3"/>
  <c r="AR113" i="3"/>
  <c r="AQ113" i="3"/>
  <c r="AP113" i="3"/>
  <c r="AO113" i="3"/>
  <c r="AN113" i="3"/>
  <c r="AM113" i="3"/>
  <c r="AJ113" i="3"/>
  <c r="AI113" i="3"/>
  <c r="AH113" i="3"/>
  <c r="AG113" i="3"/>
  <c r="AF113" i="3"/>
  <c r="AE113" i="3"/>
  <c r="AD113" i="3"/>
  <c r="AS112" i="3"/>
  <c r="AR112" i="3"/>
  <c r="AQ112" i="3"/>
  <c r="AP112" i="3"/>
  <c r="AO112" i="3"/>
  <c r="AN112" i="3"/>
  <c r="AM112" i="3"/>
  <c r="AJ112" i="3"/>
  <c r="AI112" i="3"/>
  <c r="AH112" i="3"/>
  <c r="AG112" i="3"/>
  <c r="AF112" i="3"/>
  <c r="AE112" i="3"/>
  <c r="AD112" i="3"/>
  <c r="AS111" i="3"/>
  <c r="AR111" i="3"/>
  <c r="AQ111" i="3"/>
  <c r="AP111" i="3"/>
  <c r="AO111" i="3"/>
  <c r="AN111" i="3"/>
  <c r="AM111" i="3"/>
  <c r="AJ111" i="3"/>
  <c r="AI111" i="3"/>
  <c r="AH111" i="3"/>
  <c r="AG111" i="3"/>
  <c r="AF111" i="3"/>
  <c r="AE111" i="3"/>
  <c r="AD111" i="3"/>
  <c r="AS110" i="3"/>
  <c r="AR110" i="3"/>
  <c r="AQ110" i="3"/>
  <c r="AP110" i="3"/>
  <c r="AO110" i="3"/>
  <c r="AN110" i="3"/>
  <c r="AM110" i="3"/>
  <c r="AJ110" i="3"/>
  <c r="AI110" i="3"/>
  <c r="AH110" i="3"/>
  <c r="AG110" i="3"/>
  <c r="AF110" i="3"/>
  <c r="AE110" i="3"/>
  <c r="AD110" i="3"/>
  <c r="AS109" i="3"/>
  <c r="AR109" i="3"/>
  <c r="AQ109" i="3"/>
  <c r="AP109" i="3"/>
  <c r="AO109" i="3"/>
  <c r="AN109" i="3"/>
  <c r="AM109" i="3"/>
  <c r="AJ109" i="3"/>
  <c r="AI109" i="3"/>
  <c r="AH109" i="3"/>
  <c r="AG109" i="3"/>
  <c r="AF109" i="3"/>
  <c r="AE109" i="3"/>
  <c r="AD109" i="3"/>
  <c r="AS108" i="3"/>
  <c r="AR108" i="3"/>
  <c r="AQ108" i="3"/>
  <c r="AP108" i="3"/>
  <c r="AO108" i="3"/>
  <c r="AN108" i="3"/>
  <c r="AM108" i="3"/>
  <c r="AJ108" i="3"/>
  <c r="AI108" i="3"/>
  <c r="AH108" i="3"/>
  <c r="AG108" i="3"/>
  <c r="AF108" i="3"/>
  <c r="AE108" i="3"/>
  <c r="AD108" i="3"/>
  <c r="AS107" i="3"/>
  <c r="AR107" i="3"/>
  <c r="AQ107" i="3"/>
  <c r="AP107" i="3"/>
  <c r="AO107" i="3"/>
  <c r="AN107" i="3"/>
  <c r="AM107" i="3"/>
  <c r="AJ107" i="3"/>
  <c r="AI107" i="3"/>
  <c r="AH107" i="3"/>
  <c r="AG107" i="3"/>
  <c r="AF107" i="3"/>
  <c r="AE107" i="3"/>
  <c r="AD107" i="3"/>
  <c r="AS106" i="3"/>
  <c r="AR106" i="3"/>
  <c r="AQ106" i="3"/>
  <c r="AP106" i="3"/>
  <c r="AO106" i="3"/>
  <c r="AN106" i="3"/>
  <c r="AM106" i="3"/>
  <c r="AJ106" i="3"/>
  <c r="AI106" i="3"/>
  <c r="AH106" i="3"/>
  <c r="AG106" i="3"/>
  <c r="AF106" i="3"/>
  <c r="AE106" i="3"/>
  <c r="AD106" i="3"/>
  <c r="AS105" i="3"/>
  <c r="AR105" i="3"/>
  <c r="AQ105" i="3"/>
  <c r="AP105" i="3"/>
  <c r="AO105" i="3"/>
  <c r="AN105" i="3"/>
  <c r="AM105" i="3"/>
  <c r="AJ105" i="3"/>
  <c r="AI105" i="3"/>
  <c r="AH105" i="3"/>
  <c r="AG105" i="3"/>
  <c r="AF105" i="3"/>
  <c r="AE105" i="3"/>
  <c r="AD105" i="3"/>
  <c r="AS104" i="3"/>
  <c r="AR104" i="3"/>
  <c r="AQ104" i="3"/>
  <c r="AP104" i="3"/>
  <c r="AO104" i="3"/>
  <c r="AN104" i="3"/>
  <c r="AM104" i="3"/>
  <c r="AJ104" i="3"/>
  <c r="AI104" i="3"/>
  <c r="AH104" i="3"/>
  <c r="AG104" i="3"/>
  <c r="AF104" i="3"/>
  <c r="AE104" i="3"/>
  <c r="AD104" i="3"/>
  <c r="AS103" i="3"/>
  <c r="AR103" i="3"/>
  <c r="AQ103" i="3"/>
  <c r="AP103" i="3"/>
  <c r="AO103" i="3"/>
  <c r="AN103" i="3"/>
  <c r="AM103" i="3"/>
  <c r="AJ103" i="3"/>
  <c r="AI103" i="3"/>
  <c r="AH103" i="3"/>
  <c r="AG103" i="3"/>
  <c r="AF103" i="3"/>
  <c r="AE103" i="3"/>
  <c r="AD103" i="3"/>
  <c r="AS102" i="3"/>
  <c r="AR102" i="3"/>
  <c r="AQ102" i="3"/>
  <c r="AP102" i="3"/>
  <c r="AO102" i="3"/>
  <c r="AN102" i="3"/>
  <c r="AM102" i="3"/>
  <c r="AJ102" i="3"/>
  <c r="AI102" i="3"/>
  <c r="AH102" i="3"/>
  <c r="AG102" i="3"/>
  <c r="AF102" i="3"/>
  <c r="AE102" i="3"/>
  <c r="AD102" i="3"/>
  <c r="AS101" i="3"/>
  <c r="AR101" i="3"/>
  <c r="AQ101" i="3"/>
  <c r="AP101" i="3"/>
  <c r="AO101" i="3"/>
  <c r="AN101" i="3"/>
  <c r="AM101" i="3"/>
  <c r="AJ101" i="3"/>
  <c r="AI101" i="3"/>
  <c r="AH101" i="3"/>
  <c r="AG101" i="3"/>
  <c r="AF101" i="3"/>
  <c r="AE101" i="3"/>
  <c r="AD101" i="3"/>
  <c r="AS100" i="3"/>
  <c r="AR100" i="3"/>
  <c r="AQ100" i="3"/>
  <c r="AP100" i="3"/>
  <c r="AO100" i="3"/>
  <c r="AN100" i="3"/>
  <c r="AM100" i="3"/>
  <c r="AJ100" i="3"/>
  <c r="AI100" i="3"/>
  <c r="AH100" i="3"/>
  <c r="AG100" i="3"/>
  <c r="AF100" i="3"/>
  <c r="AE100" i="3"/>
  <c r="AD100" i="3"/>
  <c r="AS99" i="3"/>
  <c r="AR99" i="3"/>
  <c r="AQ99" i="3"/>
  <c r="AP99" i="3"/>
  <c r="AO99" i="3"/>
  <c r="AN99" i="3"/>
  <c r="AM99" i="3"/>
  <c r="AJ99" i="3"/>
  <c r="AI99" i="3"/>
  <c r="AH99" i="3"/>
  <c r="AG99" i="3"/>
  <c r="AF99" i="3"/>
  <c r="AE99" i="3"/>
  <c r="AD99" i="3"/>
  <c r="AS98" i="3"/>
  <c r="AR98" i="3"/>
  <c r="AQ98" i="3"/>
  <c r="AP98" i="3"/>
  <c r="AO98" i="3"/>
  <c r="AN98" i="3"/>
  <c r="AM98" i="3"/>
  <c r="AJ98" i="3"/>
  <c r="AI98" i="3"/>
  <c r="AH98" i="3"/>
  <c r="AG98" i="3"/>
  <c r="AF98" i="3"/>
  <c r="AE98" i="3"/>
  <c r="AD98" i="3"/>
  <c r="AS97" i="3"/>
  <c r="AR97" i="3"/>
  <c r="AQ97" i="3"/>
  <c r="AP97" i="3"/>
  <c r="AO97" i="3"/>
  <c r="AN97" i="3"/>
  <c r="AM97" i="3"/>
  <c r="AJ97" i="3"/>
  <c r="AI97" i="3"/>
  <c r="AH97" i="3"/>
  <c r="AG97" i="3"/>
  <c r="AF97" i="3"/>
  <c r="AE97" i="3"/>
  <c r="AD97" i="3"/>
  <c r="AS96" i="3"/>
  <c r="AR96" i="3"/>
  <c r="AQ96" i="3"/>
  <c r="AP96" i="3"/>
  <c r="AO96" i="3"/>
  <c r="AN96" i="3"/>
  <c r="AM96" i="3"/>
  <c r="AJ96" i="3"/>
  <c r="AI96" i="3"/>
  <c r="AH96" i="3"/>
  <c r="AG96" i="3"/>
  <c r="AF96" i="3"/>
  <c r="AE96" i="3"/>
  <c r="AD96" i="3"/>
  <c r="AS95" i="3"/>
  <c r="AR95" i="3"/>
  <c r="AQ95" i="3"/>
  <c r="AP95" i="3"/>
  <c r="AO95" i="3"/>
  <c r="AN95" i="3"/>
  <c r="AM95" i="3"/>
  <c r="AJ95" i="3"/>
  <c r="AI95" i="3"/>
  <c r="AH95" i="3"/>
  <c r="AG95" i="3"/>
  <c r="AF95" i="3"/>
  <c r="AE95" i="3"/>
  <c r="AD95" i="3"/>
  <c r="AS94" i="3"/>
  <c r="AR94" i="3"/>
  <c r="AQ94" i="3"/>
  <c r="AP94" i="3"/>
  <c r="AO94" i="3"/>
  <c r="AN94" i="3"/>
  <c r="AM94" i="3"/>
  <c r="AJ94" i="3"/>
  <c r="AI94" i="3"/>
  <c r="AH94" i="3"/>
  <c r="AG94" i="3"/>
  <c r="AF94" i="3"/>
  <c r="AE94" i="3"/>
  <c r="AD94" i="3"/>
  <c r="AS93" i="3"/>
  <c r="AR93" i="3"/>
  <c r="AQ93" i="3"/>
  <c r="AP93" i="3"/>
  <c r="AO93" i="3"/>
  <c r="AN93" i="3"/>
  <c r="AM93" i="3"/>
  <c r="AJ93" i="3"/>
  <c r="AI93" i="3"/>
  <c r="AH93" i="3"/>
  <c r="AG93" i="3"/>
  <c r="AF93" i="3"/>
  <c r="AE93" i="3"/>
  <c r="AD93" i="3"/>
  <c r="AS92" i="3"/>
  <c r="AR92" i="3"/>
  <c r="AQ92" i="3"/>
  <c r="AP92" i="3"/>
  <c r="AO92" i="3"/>
  <c r="AN92" i="3"/>
  <c r="AM92" i="3"/>
  <c r="AJ92" i="3"/>
  <c r="AI92" i="3"/>
  <c r="AH92" i="3"/>
  <c r="AG92" i="3"/>
  <c r="AF92" i="3"/>
  <c r="AE92" i="3"/>
  <c r="AD92" i="3"/>
  <c r="AS91" i="3"/>
  <c r="AR91" i="3"/>
  <c r="AQ91" i="3"/>
  <c r="AP91" i="3"/>
  <c r="AO91" i="3"/>
  <c r="AN91" i="3"/>
  <c r="AM91" i="3"/>
  <c r="AJ91" i="3"/>
  <c r="AI91" i="3"/>
  <c r="AH91" i="3"/>
  <c r="AG91" i="3"/>
  <c r="AF91" i="3"/>
  <c r="AE91" i="3"/>
  <c r="AD91" i="3"/>
  <c r="AS90" i="3"/>
  <c r="AR90" i="3"/>
  <c r="AQ90" i="3"/>
  <c r="AP90" i="3"/>
  <c r="AO90" i="3"/>
  <c r="AN90" i="3"/>
  <c r="AM90" i="3"/>
  <c r="AJ90" i="3"/>
  <c r="AI90" i="3"/>
  <c r="AH90" i="3"/>
  <c r="AG90" i="3"/>
  <c r="AF90" i="3"/>
  <c r="AE90" i="3"/>
  <c r="AD90" i="3"/>
  <c r="AS89" i="3"/>
  <c r="AR89" i="3"/>
  <c r="AQ89" i="3"/>
  <c r="AP89" i="3"/>
  <c r="AO89" i="3"/>
  <c r="AN89" i="3"/>
  <c r="AM89" i="3"/>
  <c r="AJ89" i="3"/>
  <c r="AI89" i="3"/>
  <c r="AH89" i="3"/>
  <c r="AG89" i="3"/>
  <c r="AF89" i="3"/>
  <c r="AE89" i="3"/>
  <c r="AD89" i="3"/>
  <c r="AS88" i="3"/>
  <c r="AR88" i="3"/>
  <c r="AQ88" i="3"/>
  <c r="AP88" i="3"/>
  <c r="AO88" i="3"/>
  <c r="AN88" i="3"/>
  <c r="AM88" i="3"/>
  <c r="AJ88" i="3"/>
  <c r="AI88" i="3"/>
  <c r="AH88" i="3"/>
  <c r="AG88" i="3"/>
  <c r="AF88" i="3"/>
  <c r="AE88" i="3"/>
  <c r="AD88" i="3"/>
  <c r="AS87" i="3"/>
  <c r="AR87" i="3"/>
  <c r="AQ87" i="3"/>
  <c r="AP87" i="3"/>
  <c r="AO87" i="3"/>
  <c r="AN87" i="3"/>
  <c r="AM87" i="3"/>
  <c r="AJ87" i="3"/>
  <c r="AI87" i="3"/>
  <c r="AH87" i="3"/>
  <c r="AG87" i="3"/>
  <c r="AF87" i="3"/>
  <c r="AE87" i="3"/>
  <c r="AD87" i="3"/>
  <c r="AS86" i="3"/>
  <c r="AR86" i="3"/>
  <c r="AQ86" i="3"/>
  <c r="AP86" i="3"/>
  <c r="AO86" i="3"/>
  <c r="AN86" i="3"/>
  <c r="AM86" i="3"/>
  <c r="AJ86" i="3"/>
  <c r="AI86" i="3"/>
  <c r="AH86" i="3"/>
  <c r="AG86" i="3"/>
  <c r="AF86" i="3"/>
  <c r="AE86" i="3"/>
  <c r="AD86" i="3"/>
  <c r="AS85" i="3"/>
  <c r="AR85" i="3"/>
  <c r="AQ85" i="3"/>
  <c r="AP85" i="3"/>
  <c r="AO85" i="3"/>
  <c r="AN85" i="3"/>
  <c r="AM85" i="3"/>
  <c r="AJ85" i="3"/>
  <c r="AI85" i="3"/>
  <c r="AH85" i="3"/>
  <c r="AG85" i="3"/>
  <c r="AF85" i="3"/>
  <c r="AE85" i="3"/>
  <c r="AD85" i="3"/>
  <c r="AS84" i="3"/>
  <c r="AR84" i="3"/>
  <c r="AQ84" i="3"/>
  <c r="AP84" i="3"/>
  <c r="AO84" i="3"/>
  <c r="AN84" i="3"/>
  <c r="AM84" i="3"/>
  <c r="AJ84" i="3"/>
  <c r="AI84" i="3"/>
  <c r="AH84" i="3"/>
  <c r="AG84" i="3"/>
  <c r="AF84" i="3"/>
  <c r="AE84" i="3"/>
  <c r="AD84" i="3"/>
  <c r="AS83" i="3"/>
  <c r="AR83" i="3"/>
  <c r="AQ83" i="3"/>
  <c r="AP83" i="3"/>
  <c r="AO83" i="3"/>
  <c r="AN83" i="3"/>
  <c r="AM83" i="3"/>
  <c r="AJ83" i="3"/>
  <c r="AI83" i="3"/>
  <c r="AH83" i="3"/>
  <c r="AG83" i="3"/>
  <c r="AF83" i="3"/>
  <c r="AE83" i="3"/>
  <c r="AD83" i="3"/>
  <c r="AS82" i="3"/>
  <c r="AR82" i="3"/>
  <c r="AQ82" i="3"/>
  <c r="AP82" i="3"/>
  <c r="AO82" i="3"/>
  <c r="AN82" i="3"/>
  <c r="AM82" i="3"/>
  <c r="AJ82" i="3"/>
  <c r="AI82" i="3"/>
  <c r="AH82" i="3"/>
  <c r="AG82" i="3"/>
  <c r="AF82" i="3"/>
  <c r="AE82" i="3"/>
  <c r="AD82" i="3"/>
  <c r="AS81" i="3"/>
  <c r="AR81" i="3"/>
  <c r="AQ81" i="3"/>
  <c r="AP81" i="3"/>
  <c r="AO81" i="3"/>
  <c r="AN81" i="3"/>
  <c r="AM81" i="3"/>
  <c r="AJ81" i="3"/>
  <c r="AI81" i="3"/>
  <c r="AH81" i="3"/>
  <c r="AG81" i="3"/>
  <c r="AF81" i="3"/>
  <c r="AE81" i="3"/>
  <c r="AD81" i="3"/>
  <c r="AS80" i="3"/>
  <c r="AR80" i="3"/>
  <c r="AQ80" i="3"/>
  <c r="AP80" i="3"/>
  <c r="AO80" i="3"/>
  <c r="AN80" i="3"/>
  <c r="AM80" i="3"/>
  <c r="AJ80" i="3"/>
  <c r="AI80" i="3"/>
  <c r="AH80" i="3"/>
  <c r="AG80" i="3"/>
  <c r="AF80" i="3"/>
  <c r="AE80" i="3"/>
  <c r="AD80" i="3"/>
  <c r="AS79" i="3"/>
  <c r="AR79" i="3"/>
  <c r="AQ79" i="3"/>
  <c r="AP79" i="3"/>
  <c r="AO79" i="3"/>
  <c r="AN79" i="3"/>
  <c r="AM79" i="3"/>
  <c r="AJ79" i="3"/>
  <c r="AI79" i="3"/>
  <c r="AH79" i="3"/>
  <c r="AG79" i="3"/>
  <c r="AF79" i="3"/>
  <c r="AE79" i="3"/>
  <c r="AD79" i="3"/>
  <c r="AS78" i="3"/>
  <c r="AR78" i="3"/>
  <c r="AQ78" i="3"/>
  <c r="AP78" i="3"/>
  <c r="AO78" i="3"/>
  <c r="AN78" i="3"/>
  <c r="AM78" i="3"/>
  <c r="AJ78" i="3"/>
  <c r="AI78" i="3"/>
  <c r="AH78" i="3"/>
  <c r="AG78" i="3"/>
  <c r="AF78" i="3"/>
  <c r="AE78" i="3"/>
  <c r="AD78" i="3"/>
  <c r="AS77" i="3"/>
  <c r="AR77" i="3"/>
  <c r="AQ77" i="3"/>
  <c r="AP77" i="3"/>
  <c r="AO77" i="3"/>
  <c r="AN77" i="3"/>
  <c r="AM77" i="3"/>
  <c r="AJ77" i="3"/>
  <c r="AI77" i="3"/>
  <c r="AH77" i="3"/>
  <c r="AG77" i="3"/>
  <c r="AF77" i="3"/>
  <c r="AE77" i="3"/>
  <c r="AD77" i="3"/>
  <c r="AS76" i="3"/>
  <c r="AR76" i="3"/>
  <c r="AQ76" i="3"/>
  <c r="AP76" i="3"/>
  <c r="AO76" i="3"/>
  <c r="AN76" i="3"/>
  <c r="AM76" i="3"/>
  <c r="AJ76" i="3"/>
  <c r="AI76" i="3"/>
  <c r="AH76" i="3"/>
  <c r="AG76" i="3"/>
  <c r="AF76" i="3"/>
  <c r="AE76" i="3"/>
  <c r="AD76" i="3"/>
  <c r="AS75" i="3"/>
  <c r="AR75" i="3"/>
  <c r="AQ75" i="3"/>
  <c r="AP75" i="3"/>
  <c r="AO75" i="3"/>
  <c r="AN75" i="3"/>
  <c r="AM75" i="3"/>
  <c r="AJ75" i="3"/>
  <c r="AI75" i="3"/>
  <c r="AH75" i="3"/>
  <c r="AG75" i="3"/>
  <c r="AF75" i="3"/>
  <c r="AE75" i="3"/>
  <c r="AD75" i="3"/>
  <c r="AS74" i="3"/>
  <c r="AR74" i="3"/>
  <c r="AQ74" i="3"/>
  <c r="AP74" i="3"/>
  <c r="AO74" i="3"/>
  <c r="AN74" i="3"/>
  <c r="AM74" i="3"/>
  <c r="AJ74" i="3"/>
  <c r="AI74" i="3"/>
  <c r="AH74" i="3"/>
  <c r="AG74" i="3"/>
  <c r="AF74" i="3"/>
  <c r="AE74" i="3"/>
  <c r="AD74" i="3"/>
  <c r="AS73" i="3"/>
  <c r="AR73" i="3"/>
  <c r="AQ73" i="3"/>
  <c r="AP73" i="3"/>
  <c r="AO73" i="3"/>
  <c r="AN73" i="3"/>
  <c r="AM73" i="3"/>
  <c r="AJ73" i="3"/>
  <c r="AI73" i="3"/>
  <c r="AH73" i="3"/>
  <c r="AG73" i="3"/>
  <c r="AF73" i="3"/>
  <c r="AE73" i="3"/>
  <c r="AD73" i="3"/>
  <c r="AS72" i="3"/>
  <c r="AR72" i="3"/>
  <c r="AQ72" i="3"/>
  <c r="AP72" i="3"/>
  <c r="AO72" i="3"/>
  <c r="AN72" i="3"/>
  <c r="AM72" i="3"/>
  <c r="AJ72" i="3"/>
  <c r="AI72" i="3"/>
  <c r="AH72" i="3"/>
  <c r="AG72" i="3"/>
  <c r="AF72" i="3"/>
  <c r="AE72" i="3"/>
  <c r="AD72" i="3"/>
  <c r="AS71" i="3"/>
  <c r="AR71" i="3"/>
  <c r="AQ71" i="3"/>
  <c r="AP71" i="3"/>
  <c r="AO71" i="3"/>
  <c r="AN71" i="3"/>
  <c r="AM71" i="3"/>
  <c r="AJ71" i="3"/>
  <c r="AI71" i="3"/>
  <c r="AH71" i="3"/>
  <c r="AG71" i="3"/>
  <c r="AF71" i="3"/>
  <c r="AE71" i="3"/>
  <c r="AD71" i="3"/>
  <c r="AS70" i="3"/>
  <c r="AR70" i="3"/>
  <c r="AQ70" i="3"/>
  <c r="AP70" i="3"/>
  <c r="AO70" i="3"/>
  <c r="AN70" i="3"/>
  <c r="AM70" i="3"/>
  <c r="AJ70" i="3"/>
  <c r="AI70" i="3"/>
  <c r="AH70" i="3"/>
  <c r="AG70" i="3"/>
  <c r="AF70" i="3"/>
  <c r="AE70" i="3"/>
  <c r="AD70" i="3"/>
  <c r="AS69" i="3"/>
  <c r="AR69" i="3"/>
  <c r="AQ69" i="3"/>
  <c r="AP69" i="3"/>
  <c r="AO69" i="3"/>
  <c r="AN69" i="3"/>
  <c r="AM69" i="3"/>
  <c r="AJ69" i="3"/>
  <c r="AI69" i="3"/>
  <c r="AH69" i="3"/>
  <c r="AG69" i="3"/>
  <c r="AF69" i="3"/>
  <c r="AE69" i="3"/>
  <c r="AD69" i="3"/>
  <c r="AS68" i="3"/>
  <c r="AR68" i="3"/>
  <c r="AQ68" i="3"/>
  <c r="AP68" i="3"/>
  <c r="AO68" i="3"/>
  <c r="AN68" i="3"/>
  <c r="AM68" i="3"/>
  <c r="AJ68" i="3"/>
  <c r="AI68" i="3"/>
  <c r="AH68" i="3"/>
  <c r="AG68" i="3"/>
  <c r="AF68" i="3"/>
  <c r="AE68" i="3"/>
  <c r="AD68" i="3"/>
  <c r="AS67" i="3"/>
  <c r="AR67" i="3"/>
  <c r="AQ67" i="3"/>
  <c r="AP67" i="3"/>
  <c r="AO67" i="3"/>
  <c r="AN67" i="3"/>
  <c r="AM67" i="3"/>
  <c r="AJ67" i="3"/>
  <c r="AI67" i="3"/>
  <c r="AH67" i="3"/>
  <c r="AG67" i="3"/>
  <c r="AF67" i="3"/>
  <c r="AE67" i="3"/>
  <c r="AD67" i="3"/>
  <c r="AS66" i="3"/>
  <c r="AR66" i="3"/>
  <c r="AQ66" i="3"/>
  <c r="AP66" i="3"/>
  <c r="AO66" i="3"/>
  <c r="AN66" i="3"/>
  <c r="AM66" i="3"/>
  <c r="AJ66" i="3"/>
  <c r="AI66" i="3"/>
  <c r="AH66" i="3"/>
  <c r="AG66" i="3"/>
  <c r="AF66" i="3"/>
  <c r="AE66" i="3"/>
  <c r="AD66" i="3"/>
  <c r="AS65" i="3"/>
  <c r="AR65" i="3"/>
  <c r="AQ65" i="3"/>
  <c r="AP65" i="3"/>
  <c r="AO65" i="3"/>
  <c r="AN65" i="3"/>
  <c r="AM65" i="3"/>
  <c r="AJ65" i="3"/>
  <c r="AI65" i="3"/>
  <c r="AH65" i="3"/>
  <c r="AG65" i="3"/>
  <c r="AF65" i="3"/>
  <c r="AE65" i="3"/>
  <c r="AD65" i="3"/>
  <c r="AS64" i="3"/>
  <c r="AR64" i="3"/>
  <c r="AQ64" i="3"/>
  <c r="AP64" i="3"/>
  <c r="AO64" i="3"/>
  <c r="AN64" i="3"/>
  <c r="AM64" i="3"/>
  <c r="AJ64" i="3"/>
  <c r="AI64" i="3"/>
  <c r="AH64" i="3"/>
  <c r="AG64" i="3"/>
  <c r="AF64" i="3"/>
  <c r="AE64" i="3"/>
  <c r="AD64" i="3"/>
  <c r="AS63" i="3"/>
  <c r="AR63" i="3"/>
  <c r="AQ63" i="3"/>
  <c r="AP63" i="3"/>
  <c r="AO63" i="3"/>
  <c r="AN63" i="3"/>
  <c r="AM63" i="3"/>
  <c r="AJ63" i="3"/>
  <c r="AI63" i="3"/>
  <c r="AH63" i="3"/>
  <c r="AG63" i="3"/>
  <c r="AF63" i="3"/>
  <c r="AE63" i="3"/>
  <c r="AD63" i="3"/>
  <c r="AS62" i="3"/>
  <c r="AR62" i="3"/>
  <c r="AQ62" i="3"/>
  <c r="AP62" i="3"/>
  <c r="AO62" i="3"/>
  <c r="AN62" i="3"/>
  <c r="AM62" i="3"/>
  <c r="AJ62" i="3"/>
  <c r="AI62" i="3"/>
  <c r="AH62" i="3"/>
  <c r="AG62" i="3"/>
  <c r="AF62" i="3"/>
  <c r="AE62" i="3"/>
  <c r="AD62" i="3"/>
  <c r="AS61" i="3"/>
  <c r="AR61" i="3"/>
  <c r="AQ61" i="3"/>
  <c r="AP61" i="3"/>
  <c r="AO61" i="3"/>
  <c r="AN61" i="3"/>
  <c r="AM61" i="3"/>
  <c r="AJ61" i="3"/>
  <c r="AI61" i="3"/>
  <c r="AH61" i="3"/>
  <c r="AG61" i="3"/>
  <c r="AF61" i="3"/>
  <c r="AE61" i="3"/>
  <c r="AD61" i="3"/>
  <c r="AS60" i="3"/>
  <c r="AR60" i="3"/>
  <c r="AQ60" i="3"/>
  <c r="AP60" i="3"/>
  <c r="AO60" i="3"/>
  <c r="AN60" i="3"/>
  <c r="AM60" i="3"/>
  <c r="AJ60" i="3"/>
  <c r="AI60" i="3"/>
  <c r="AH60" i="3"/>
  <c r="AG60" i="3"/>
  <c r="AF60" i="3"/>
  <c r="AE60" i="3"/>
  <c r="AD60" i="3"/>
  <c r="AS59" i="3"/>
  <c r="AR59" i="3"/>
  <c r="AQ59" i="3"/>
  <c r="AP59" i="3"/>
  <c r="AO59" i="3"/>
  <c r="AN59" i="3"/>
  <c r="AM59" i="3"/>
  <c r="AJ59" i="3"/>
  <c r="AI59" i="3"/>
  <c r="AH59" i="3"/>
  <c r="AG59" i="3"/>
  <c r="AF59" i="3"/>
  <c r="AE59" i="3"/>
  <c r="AD59" i="3"/>
  <c r="AS58" i="3"/>
  <c r="AR58" i="3"/>
  <c r="AQ58" i="3"/>
  <c r="AP58" i="3"/>
  <c r="AO58" i="3"/>
  <c r="AN58" i="3"/>
  <c r="AM58" i="3"/>
  <c r="AJ58" i="3"/>
  <c r="AI58" i="3"/>
  <c r="AH58" i="3"/>
  <c r="AG58" i="3"/>
  <c r="AF58" i="3"/>
  <c r="AE58" i="3"/>
  <c r="AD58" i="3"/>
  <c r="AS57" i="3"/>
  <c r="AR57" i="3"/>
  <c r="AQ57" i="3"/>
  <c r="AP57" i="3"/>
  <c r="AO57" i="3"/>
  <c r="AN57" i="3"/>
  <c r="AM57" i="3"/>
  <c r="AJ57" i="3"/>
  <c r="AI57" i="3"/>
  <c r="AH57" i="3"/>
  <c r="AG57" i="3"/>
  <c r="AF57" i="3"/>
  <c r="AE57" i="3"/>
  <c r="AD57" i="3"/>
  <c r="AS56" i="3"/>
  <c r="AR56" i="3"/>
  <c r="AQ56" i="3"/>
  <c r="AP56" i="3"/>
  <c r="AO56" i="3"/>
  <c r="AN56" i="3"/>
  <c r="AM56" i="3"/>
  <c r="AJ56" i="3"/>
  <c r="AI56" i="3"/>
  <c r="AH56" i="3"/>
  <c r="AG56" i="3"/>
  <c r="AF56" i="3"/>
  <c r="AE56" i="3"/>
  <c r="AD56" i="3"/>
  <c r="AS55" i="3"/>
  <c r="AR55" i="3"/>
  <c r="AQ55" i="3"/>
  <c r="AP55" i="3"/>
  <c r="AO55" i="3"/>
  <c r="AN55" i="3"/>
  <c r="AM55" i="3"/>
  <c r="AJ55" i="3"/>
  <c r="AI55" i="3"/>
  <c r="AH55" i="3"/>
  <c r="AG55" i="3"/>
  <c r="AF55" i="3"/>
  <c r="AE55" i="3"/>
  <c r="AD55" i="3"/>
  <c r="AS54" i="3"/>
  <c r="AR54" i="3"/>
  <c r="AQ54" i="3"/>
  <c r="AP54" i="3"/>
  <c r="AO54" i="3"/>
  <c r="AN54" i="3"/>
  <c r="AM54" i="3"/>
  <c r="AJ54" i="3"/>
  <c r="AI54" i="3"/>
  <c r="AH54" i="3"/>
  <c r="AG54" i="3"/>
  <c r="AF54" i="3"/>
  <c r="AE54" i="3"/>
  <c r="AD54" i="3"/>
  <c r="AS53" i="3"/>
  <c r="AR53" i="3"/>
  <c r="AQ53" i="3"/>
  <c r="AP53" i="3"/>
  <c r="AO53" i="3"/>
  <c r="AN53" i="3"/>
  <c r="AM53" i="3"/>
  <c r="AJ53" i="3"/>
  <c r="AI53" i="3"/>
  <c r="AH53" i="3"/>
  <c r="AG53" i="3"/>
  <c r="AF53" i="3"/>
  <c r="AE53" i="3"/>
  <c r="AD53" i="3"/>
  <c r="AS52" i="3"/>
  <c r="AR52" i="3"/>
  <c r="AQ52" i="3"/>
  <c r="AP52" i="3"/>
  <c r="AO52" i="3"/>
  <c r="AN52" i="3"/>
  <c r="AM52" i="3"/>
  <c r="AJ52" i="3"/>
  <c r="AI52" i="3"/>
  <c r="AH52" i="3"/>
  <c r="AG52" i="3"/>
  <c r="AF52" i="3"/>
  <c r="AE52" i="3"/>
  <c r="AD52" i="3"/>
  <c r="AS51" i="3"/>
  <c r="AR51" i="3"/>
  <c r="AQ51" i="3"/>
  <c r="AP51" i="3"/>
  <c r="AO51" i="3"/>
  <c r="AN51" i="3"/>
  <c r="AM51" i="3"/>
  <c r="AJ51" i="3"/>
  <c r="AI51" i="3"/>
  <c r="AH51" i="3"/>
  <c r="AG51" i="3"/>
  <c r="AF51" i="3"/>
  <c r="AE51" i="3"/>
  <c r="AD51" i="3"/>
  <c r="AS50" i="3"/>
  <c r="AR50" i="3"/>
  <c r="AQ50" i="3"/>
  <c r="AP50" i="3"/>
  <c r="AO50" i="3"/>
  <c r="AN50" i="3"/>
  <c r="AM50" i="3"/>
  <c r="AJ50" i="3"/>
  <c r="AI50" i="3"/>
  <c r="AH50" i="3"/>
  <c r="AG50" i="3"/>
  <c r="AF50" i="3"/>
  <c r="AE50" i="3"/>
  <c r="AD50" i="3"/>
  <c r="AS49" i="3"/>
  <c r="AR49" i="3"/>
  <c r="AQ49" i="3"/>
  <c r="AP49" i="3"/>
  <c r="AO49" i="3"/>
  <c r="AN49" i="3"/>
  <c r="AM49" i="3"/>
  <c r="AJ49" i="3"/>
  <c r="AI49" i="3"/>
  <c r="AH49" i="3"/>
  <c r="AG49" i="3"/>
  <c r="AF49" i="3"/>
  <c r="AE49" i="3"/>
  <c r="AD49" i="3"/>
  <c r="AS48" i="3"/>
  <c r="AR48" i="3"/>
  <c r="AQ48" i="3"/>
  <c r="AP48" i="3"/>
  <c r="AO48" i="3"/>
  <c r="AN48" i="3"/>
  <c r="AM48" i="3"/>
  <c r="AJ48" i="3"/>
  <c r="AI48" i="3"/>
  <c r="AH48" i="3"/>
  <c r="AG48" i="3"/>
  <c r="AF48" i="3"/>
  <c r="AE48" i="3"/>
  <c r="AD48" i="3"/>
  <c r="AS47" i="3"/>
  <c r="AR47" i="3"/>
  <c r="AQ47" i="3"/>
  <c r="AP47" i="3"/>
  <c r="AO47" i="3"/>
  <c r="AN47" i="3"/>
  <c r="AM47" i="3"/>
  <c r="AJ47" i="3"/>
  <c r="AI47" i="3"/>
  <c r="AH47" i="3"/>
  <c r="AG47" i="3"/>
  <c r="AF47" i="3"/>
  <c r="AE47" i="3"/>
  <c r="AD47" i="3"/>
  <c r="AS46" i="3"/>
  <c r="AR46" i="3"/>
  <c r="AQ46" i="3"/>
  <c r="AP46" i="3"/>
  <c r="AO46" i="3"/>
  <c r="AN46" i="3"/>
  <c r="AM46" i="3"/>
  <c r="AJ46" i="3"/>
  <c r="AI46" i="3"/>
  <c r="AH46" i="3"/>
  <c r="AG46" i="3"/>
  <c r="AF46" i="3"/>
  <c r="AE46" i="3"/>
  <c r="AD46" i="3"/>
  <c r="AS45" i="3"/>
  <c r="AR45" i="3"/>
  <c r="AQ45" i="3"/>
  <c r="AP45" i="3"/>
  <c r="AO45" i="3"/>
  <c r="AN45" i="3"/>
  <c r="AM45" i="3"/>
  <c r="AJ45" i="3"/>
  <c r="AI45" i="3"/>
  <c r="AH45" i="3"/>
  <c r="AG45" i="3"/>
  <c r="AF45" i="3"/>
  <c r="AE45" i="3"/>
  <c r="AD45" i="3"/>
  <c r="AS44" i="3"/>
  <c r="AR44" i="3"/>
  <c r="AQ44" i="3"/>
  <c r="AP44" i="3"/>
  <c r="AO44" i="3"/>
  <c r="AN44" i="3"/>
  <c r="AM44" i="3"/>
  <c r="AJ44" i="3"/>
  <c r="AI44" i="3"/>
  <c r="AH44" i="3"/>
  <c r="AG44" i="3"/>
  <c r="AF44" i="3"/>
  <c r="AE44" i="3"/>
  <c r="AD44" i="3"/>
  <c r="AS43" i="3"/>
  <c r="AR43" i="3"/>
  <c r="AQ43" i="3"/>
  <c r="AP43" i="3"/>
  <c r="AO43" i="3"/>
  <c r="AN43" i="3"/>
  <c r="AM43" i="3"/>
  <c r="AJ43" i="3"/>
  <c r="AI43" i="3"/>
  <c r="AH43" i="3"/>
  <c r="AG43" i="3"/>
  <c r="AF43" i="3"/>
  <c r="AE43" i="3"/>
  <c r="AD43" i="3"/>
  <c r="AS42" i="3"/>
  <c r="AR42" i="3"/>
  <c r="AQ42" i="3"/>
  <c r="AP42" i="3"/>
  <c r="AO42" i="3"/>
  <c r="AN42" i="3"/>
  <c r="AM42" i="3"/>
  <c r="AJ42" i="3"/>
  <c r="AI42" i="3"/>
  <c r="AH42" i="3"/>
  <c r="AG42" i="3"/>
  <c r="AF42" i="3"/>
  <c r="AE42" i="3"/>
  <c r="AD42" i="3"/>
  <c r="AS41" i="3"/>
  <c r="AR41" i="3"/>
  <c r="AQ41" i="3"/>
  <c r="AP41" i="3"/>
  <c r="AO41" i="3"/>
  <c r="AN41" i="3"/>
  <c r="AM41" i="3"/>
  <c r="AJ41" i="3"/>
  <c r="AI41" i="3"/>
  <c r="AH41" i="3"/>
  <c r="AG41" i="3"/>
  <c r="AF41" i="3"/>
  <c r="AE41" i="3"/>
  <c r="AD41" i="3"/>
  <c r="AS40" i="3"/>
  <c r="AR40" i="3"/>
  <c r="AQ40" i="3"/>
  <c r="AP40" i="3"/>
  <c r="AO40" i="3"/>
  <c r="AN40" i="3"/>
  <c r="AM40" i="3"/>
  <c r="AJ40" i="3"/>
  <c r="AI40" i="3"/>
  <c r="AH40" i="3"/>
  <c r="AG40" i="3"/>
  <c r="AF40" i="3"/>
  <c r="AE40" i="3"/>
  <c r="AD40" i="3"/>
  <c r="AS39" i="3"/>
  <c r="AR39" i="3"/>
  <c r="AQ39" i="3"/>
  <c r="AP39" i="3"/>
  <c r="AO39" i="3"/>
  <c r="AN39" i="3"/>
  <c r="AM39" i="3"/>
  <c r="AJ39" i="3"/>
  <c r="AI39" i="3"/>
  <c r="AH39" i="3"/>
  <c r="AG39" i="3"/>
  <c r="AF39" i="3"/>
  <c r="AE39" i="3"/>
  <c r="AD39" i="3"/>
  <c r="AS38" i="3"/>
  <c r="AR38" i="3"/>
  <c r="AQ38" i="3"/>
  <c r="AP38" i="3"/>
  <c r="AO38" i="3"/>
  <c r="AN38" i="3"/>
  <c r="AM38" i="3"/>
  <c r="AJ38" i="3"/>
  <c r="AI38" i="3"/>
  <c r="AH38" i="3"/>
  <c r="AG38" i="3"/>
  <c r="AF38" i="3"/>
  <c r="AE38" i="3"/>
  <c r="AD38" i="3"/>
  <c r="AS37" i="3"/>
  <c r="AR37" i="3"/>
  <c r="AQ37" i="3"/>
  <c r="AP37" i="3"/>
  <c r="AO37" i="3"/>
  <c r="AN37" i="3"/>
  <c r="AM37" i="3"/>
  <c r="AJ37" i="3"/>
  <c r="AI37" i="3"/>
  <c r="AH37" i="3"/>
  <c r="AG37" i="3"/>
  <c r="AF37" i="3"/>
  <c r="AE37" i="3"/>
  <c r="AD37" i="3"/>
  <c r="AS36" i="3"/>
  <c r="AR36" i="3"/>
  <c r="AQ36" i="3"/>
  <c r="AP36" i="3"/>
  <c r="AO36" i="3"/>
  <c r="AN36" i="3"/>
  <c r="AM36" i="3"/>
  <c r="AJ36" i="3"/>
  <c r="AI36" i="3"/>
  <c r="AH36" i="3"/>
  <c r="AG36" i="3"/>
  <c r="AF36" i="3"/>
  <c r="AE36" i="3"/>
  <c r="AD36" i="3"/>
  <c r="AS35" i="3"/>
  <c r="AR35" i="3"/>
  <c r="AQ35" i="3"/>
  <c r="AP35" i="3"/>
  <c r="AO35" i="3"/>
  <c r="AN35" i="3"/>
  <c r="AM35" i="3"/>
  <c r="AJ35" i="3"/>
  <c r="AI35" i="3"/>
  <c r="AH35" i="3"/>
  <c r="AG35" i="3"/>
  <c r="AF35" i="3"/>
  <c r="AE35" i="3"/>
  <c r="AD35" i="3"/>
  <c r="AS34" i="3"/>
  <c r="AR34" i="3"/>
  <c r="AQ34" i="3"/>
  <c r="AP34" i="3"/>
  <c r="AO34" i="3"/>
  <c r="AN34" i="3"/>
  <c r="AM34" i="3"/>
  <c r="AJ34" i="3"/>
  <c r="AI34" i="3"/>
  <c r="AH34" i="3"/>
  <c r="AG34" i="3"/>
  <c r="AF34" i="3"/>
  <c r="AE34" i="3"/>
  <c r="AD34" i="3"/>
  <c r="AS33" i="3"/>
  <c r="AR33" i="3"/>
  <c r="AQ33" i="3"/>
  <c r="AP33" i="3"/>
  <c r="AO33" i="3"/>
  <c r="AN33" i="3"/>
  <c r="AM33" i="3"/>
  <c r="AJ33" i="3"/>
  <c r="AI33" i="3"/>
  <c r="AH33" i="3"/>
  <c r="AG33" i="3"/>
  <c r="AF33" i="3"/>
  <c r="AE33" i="3"/>
  <c r="AD33" i="3"/>
  <c r="AS32" i="3"/>
  <c r="AR32" i="3"/>
  <c r="AQ32" i="3"/>
  <c r="AP32" i="3"/>
  <c r="AO32" i="3"/>
  <c r="AN32" i="3"/>
  <c r="AM32" i="3"/>
  <c r="AJ32" i="3"/>
  <c r="AI32" i="3"/>
  <c r="AH32" i="3"/>
  <c r="AG32" i="3"/>
  <c r="AF32" i="3"/>
  <c r="AE32" i="3"/>
  <c r="AD32" i="3"/>
  <c r="AS31" i="3"/>
  <c r="AR31" i="3"/>
  <c r="AQ31" i="3"/>
  <c r="AP31" i="3"/>
  <c r="AO31" i="3"/>
  <c r="AN31" i="3"/>
  <c r="AM31" i="3"/>
  <c r="AJ31" i="3"/>
  <c r="AI31" i="3"/>
  <c r="AH31" i="3"/>
  <c r="AG31" i="3"/>
  <c r="AF31" i="3"/>
  <c r="AE31" i="3"/>
  <c r="AD31" i="3"/>
  <c r="AS30" i="3"/>
  <c r="AR30" i="3"/>
  <c r="AQ30" i="3"/>
  <c r="AP30" i="3"/>
  <c r="AO30" i="3"/>
  <c r="AN30" i="3"/>
  <c r="AM30" i="3"/>
  <c r="AJ30" i="3"/>
  <c r="AI30" i="3"/>
  <c r="AH30" i="3"/>
  <c r="AG30" i="3"/>
  <c r="AF30" i="3"/>
  <c r="AE30" i="3"/>
  <c r="AD30" i="3"/>
  <c r="AS29" i="3"/>
  <c r="AR29" i="3"/>
  <c r="AQ29" i="3"/>
  <c r="AP29" i="3"/>
  <c r="AO29" i="3"/>
  <c r="AN29" i="3"/>
  <c r="AM29" i="3"/>
  <c r="AJ29" i="3"/>
  <c r="AI29" i="3"/>
  <c r="AH29" i="3"/>
  <c r="AG29" i="3"/>
  <c r="AF29" i="3"/>
  <c r="AE29" i="3"/>
  <c r="AD29" i="3"/>
  <c r="AS28" i="3"/>
  <c r="AR28" i="3"/>
  <c r="AQ28" i="3"/>
  <c r="AP28" i="3"/>
  <c r="AO28" i="3"/>
  <c r="AN28" i="3"/>
  <c r="AM28" i="3"/>
  <c r="AJ28" i="3"/>
  <c r="AI28" i="3"/>
  <c r="AH28" i="3"/>
  <c r="AG28" i="3"/>
  <c r="AF28" i="3"/>
  <c r="AE28" i="3"/>
  <c r="AD28" i="3"/>
  <c r="AS27" i="3"/>
  <c r="AR27" i="3"/>
  <c r="AQ27" i="3"/>
  <c r="AP27" i="3"/>
  <c r="AO27" i="3"/>
  <c r="AN27" i="3"/>
  <c r="AM27" i="3"/>
  <c r="AJ27" i="3"/>
  <c r="AI27" i="3"/>
  <c r="AH27" i="3"/>
  <c r="AG27" i="3"/>
  <c r="AF27" i="3"/>
  <c r="AE27" i="3"/>
  <c r="AD27" i="3"/>
  <c r="AS26" i="3"/>
  <c r="AR26" i="3"/>
  <c r="AQ26" i="3"/>
  <c r="AP26" i="3"/>
  <c r="AO26" i="3"/>
  <c r="AN26" i="3"/>
  <c r="AM26" i="3"/>
  <c r="AJ26" i="3"/>
  <c r="AI26" i="3"/>
  <c r="AH26" i="3"/>
  <c r="AG26" i="3"/>
  <c r="AF26" i="3"/>
  <c r="AE26" i="3"/>
  <c r="AD26" i="3"/>
  <c r="AS25" i="3"/>
  <c r="AR25" i="3"/>
  <c r="AQ25" i="3"/>
  <c r="AP25" i="3"/>
  <c r="AO25" i="3"/>
  <c r="AN25" i="3"/>
  <c r="AM25" i="3"/>
  <c r="AJ25" i="3"/>
  <c r="AI25" i="3"/>
  <c r="AH25" i="3"/>
  <c r="AG25" i="3"/>
  <c r="AF25" i="3"/>
  <c r="AE25" i="3"/>
  <c r="AD25" i="3"/>
  <c r="AS24" i="3"/>
  <c r="AR24" i="3"/>
  <c r="AQ24" i="3"/>
  <c r="AP24" i="3"/>
  <c r="AO24" i="3"/>
  <c r="AN24" i="3"/>
  <c r="AM24" i="3"/>
  <c r="AJ24" i="3"/>
  <c r="AI24" i="3"/>
  <c r="AH24" i="3"/>
  <c r="AG24" i="3"/>
  <c r="AF24" i="3"/>
  <c r="AE24" i="3"/>
  <c r="AD24" i="3"/>
  <c r="AS23" i="3"/>
  <c r="AR23" i="3"/>
  <c r="AQ23" i="3"/>
  <c r="AP23" i="3"/>
  <c r="AO23" i="3"/>
  <c r="AN23" i="3"/>
  <c r="AM23" i="3"/>
  <c r="AJ23" i="3"/>
  <c r="AI23" i="3"/>
  <c r="AH23" i="3"/>
  <c r="AG23" i="3"/>
  <c r="AF23" i="3"/>
  <c r="AE23" i="3"/>
  <c r="AD23" i="3"/>
  <c r="AS22" i="3"/>
  <c r="AR22" i="3"/>
  <c r="AQ22" i="3"/>
  <c r="AP22" i="3"/>
  <c r="AO22" i="3"/>
  <c r="AN22" i="3"/>
  <c r="AM22" i="3"/>
  <c r="AJ22" i="3"/>
  <c r="AI22" i="3"/>
  <c r="AH22" i="3"/>
  <c r="AG22" i="3"/>
  <c r="AF22" i="3"/>
  <c r="AE22" i="3"/>
  <c r="AD22" i="3"/>
  <c r="AS21" i="3"/>
  <c r="AR21" i="3"/>
  <c r="AQ21" i="3"/>
  <c r="AP21" i="3"/>
  <c r="AO21" i="3"/>
  <c r="AN21" i="3"/>
  <c r="AM21" i="3"/>
  <c r="AJ21" i="3"/>
  <c r="AI21" i="3"/>
  <c r="AH21" i="3"/>
  <c r="AG21" i="3"/>
  <c r="AF21" i="3"/>
  <c r="AE21" i="3"/>
  <c r="AD21" i="3"/>
  <c r="AS20" i="3"/>
  <c r="AR20" i="3"/>
  <c r="AQ20" i="3"/>
  <c r="AP20" i="3"/>
  <c r="AO20" i="3"/>
  <c r="AN20" i="3"/>
  <c r="AM20" i="3"/>
  <c r="AJ20" i="3"/>
  <c r="AI20" i="3"/>
  <c r="AH20" i="3"/>
  <c r="AG20" i="3"/>
  <c r="AF20" i="3"/>
  <c r="AE20" i="3"/>
  <c r="AD20" i="3"/>
  <c r="AS19" i="3"/>
  <c r="AR19" i="3"/>
  <c r="AQ19" i="3"/>
  <c r="AP19" i="3"/>
  <c r="AO19" i="3"/>
  <c r="AN19" i="3"/>
  <c r="AM19" i="3"/>
  <c r="AJ19" i="3"/>
  <c r="AI19" i="3"/>
  <c r="AH19" i="3"/>
  <c r="AG19" i="3"/>
  <c r="AF19" i="3"/>
  <c r="AE19" i="3"/>
  <c r="AD19" i="3"/>
  <c r="AS18" i="3"/>
  <c r="AR18" i="3"/>
  <c r="AQ18" i="3"/>
  <c r="AP18" i="3"/>
  <c r="AO18" i="3"/>
  <c r="AN18" i="3"/>
  <c r="AM18" i="3"/>
  <c r="AJ18" i="3"/>
  <c r="AI18" i="3"/>
  <c r="AH18" i="3"/>
  <c r="AG18" i="3"/>
  <c r="AF18" i="3"/>
  <c r="AE18" i="3"/>
  <c r="AD18" i="3"/>
  <c r="AS17" i="3"/>
  <c r="AR17" i="3"/>
  <c r="AQ17" i="3"/>
  <c r="AP17" i="3"/>
  <c r="AO17" i="3"/>
  <c r="AN17" i="3"/>
  <c r="AM17" i="3"/>
  <c r="AJ17" i="3"/>
  <c r="AI17" i="3"/>
  <c r="AH17" i="3"/>
  <c r="AG17" i="3"/>
  <c r="AF17" i="3"/>
  <c r="AE17" i="3"/>
  <c r="AD17" i="3"/>
  <c r="AS16" i="3"/>
  <c r="AR16" i="3"/>
  <c r="AQ16" i="3"/>
  <c r="AP16" i="3"/>
  <c r="AO16" i="3"/>
  <c r="AN16" i="3"/>
  <c r="AM16" i="3"/>
  <c r="AJ16" i="3"/>
  <c r="AI16" i="3"/>
  <c r="AH16" i="3"/>
  <c r="AG16" i="3"/>
  <c r="AF16" i="3"/>
  <c r="AE16" i="3"/>
  <c r="AD16" i="3"/>
  <c r="AS15" i="3"/>
  <c r="AR15" i="3"/>
  <c r="AQ15" i="3"/>
  <c r="AP15" i="3"/>
  <c r="AO15" i="3"/>
  <c r="AN15" i="3"/>
  <c r="AM15" i="3"/>
  <c r="AJ15" i="3"/>
  <c r="AI15" i="3"/>
  <c r="AH15" i="3"/>
  <c r="AG15" i="3"/>
  <c r="AF15" i="3"/>
  <c r="AE15" i="3"/>
  <c r="AD15" i="3"/>
  <c r="AS14" i="3"/>
  <c r="AR14" i="3"/>
  <c r="AQ14" i="3"/>
  <c r="AP14" i="3"/>
  <c r="AO14" i="3"/>
  <c r="AN14" i="3"/>
  <c r="AM14" i="3"/>
  <c r="AJ14" i="3"/>
  <c r="AI14" i="3"/>
  <c r="AH14" i="3"/>
  <c r="AG14" i="3"/>
  <c r="AF14" i="3"/>
  <c r="AE14" i="3"/>
  <c r="AD14" i="3"/>
  <c r="AS13" i="3"/>
  <c r="AR13" i="3"/>
  <c r="AQ13" i="3"/>
  <c r="AP13" i="3"/>
  <c r="AO13" i="3"/>
  <c r="AN13" i="3"/>
  <c r="AM13" i="3"/>
  <c r="AJ13" i="3"/>
  <c r="AI13" i="3"/>
  <c r="AH13" i="3"/>
  <c r="AG13" i="3"/>
  <c r="AF13" i="3"/>
  <c r="AE13" i="3"/>
  <c r="AD13" i="3"/>
  <c r="AS11" i="3"/>
  <c r="AR11" i="3"/>
  <c r="AQ11" i="3"/>
  <c r="AP11" i="3"/>
  <c r="AO11" i="3"/>
  <c r="AN11" i="3"/>
  <c r="AM11" i="3"/>
  <c r="AJ11" i="3"/>
  <c r="AI11" i="3"/>
  <c r="AH11" i="3"/>
  <c r="AG11" i="3"/>
  <c r="AF11" i="3"/>
  <c r="AE11" i="3"/>
  <c r="AD11" i="3"/>
  <c r="AS10" i="3"/>
  <c r="AR10" i="3"/>
  <c r="AQ10" i="3"/>
  <c r="AP10" i="3"/>
  <c r="AO10" i="3"/>
  <c r="AN10" i="3"/>
  <c r="AM10" i="3"/>
  <c r="AJ10" i="3"/>
  <c r="AI10" i="3"/>
  <c r="AH10" i="3"/>
  <c r="AG10" i="3"/>
  <c r="AF10" i="3"/>
  <c r="AE10" i="3"/>
  <c r="AD10" i="3"/>
  <c r="AS9" i="3"/>
  <c r="AR9" i="3"/>
  <c r="AQ9" i="3"/>
  <c r="AP9" i="3"/>
  <c r="AO9" i="3"/>
  <c r="AN9" i="3"/>
  <c r="AM9" i="3"/>
  <c r="AJ9" i="3"/>
  <c r="AI9" i="3"/>
  <c r="AH9" i="3"/>
  <c r="AG9" i="3"/>
  <c r="AF9" i="3"/>
  <c r="AE9" i="3"/>
  <c r="AD9" i="3"/>
  <c r="AS8" i="3"/>
  <c r="AR8" i="3"/>
  <c r="AQ8" i="3"/>
  <c r="AP8" i="3"/>
  <c r="AO8" i="3"/>
  <c r="AN8" i="3"/>
  <c r="AM8" i="3"/>
  <c r="AJ8" i="3"/>
  <c r="AI8" i="3"/>
  <c r="AH8" i="3"/>
  <c r="AG8" i="3"/>
  <c r="AF8" i="3"/>
  <c r="AE8" i="3"/>
  <c r="AD8" i="3"/>
  <c r="AS7" i="3"/>
  <c r="AR7" i="3"/>
  <c r="AQ7" i="3"/>
  <c r="AP7" i="3"/>
  <c r="AO7" i="3"/>
  <c r="AN7" i="3"/>
  <c r="AM7" i="3"/>
  <c r="AJ7" i="3"/>
  <c r="AI7" i="3"/>
  <c r="AH7" i="3"/>
  <c r="AG7" i="3"/>
  <c r="AF7" i="3"/>
  <c r="AE7" i="3"/>
  <c r="AD7" i="3"/>
  <c r="AS6" i="3"/>
  <c r="AR6" i="3"/>
  <c r="AQ6" i="3"/>
  <c r="AP6" i="3"/>
  <c r="AO6" i="3"/>
  <c r="AN6" i="3"/>
  <c r="AM6" i="3"/>
  <c r="AJ6" i="3"/>
  <c r="AI6" i="3"/>
  <c r="AH6" i="3"/>
  <c r="AG6" i="3"/>
  <c r="AF6" i="3"/>
  <c r="AE6" i="3"/>
  <c r="AD6" i="3"/>
  <c r="AS5" i="3"/>
  <c r="AR5" i="3"/>
  <c r="AQ5" i="3"/>
  <c r="AP5" i="3"/>
  <c r="AO5" i="3"/>
  <c r="AN5" i="3"/>
  <c r="AM5" i="3"/>
  <c r="AJ5" i="3"/>
  <c r="AI5" i="3"/>
  <c r="AH5" i="3"/>
  <c r="AG5" i="3"/>
  <c r="AF5" i="3"/>
  <c r="AE5" i="3"/>
  <c r="AD5" i="3"/>
  <c r="AS4" i="3"/>
  <c r="AR4" i="3"/>
  <c r="AQ4" i="3"/>
  <c r="AP4" i="3"/>
  <c r="AO4" i="3"/>
  <c r="AN4" i="3"/>
  <c r="AM4" i="3"/>
  <c r="AJ4" i="3"/>
  <c r="AI4" i="3"/>
  <c r="AH4" i="3"/>
  <c r="AG4" i="3"/>
  <c r="AF4" i="3"/>
  <c r="AE4" i="3"/>
  <c r="AD4" i="3"/>
  <c r="AS3" i="3"/>
  <c r="AR3" i="3"/>
  <c r="AQ3" i="3"/>
  <c r="AP3" i="3"/>
  <c r="AO3" i="3"/>
  <c r="AN3" i="3"/>
  <c r="AM3" i="3"/>
  <c r="AJ3" i="3"/>
  <c r="AI3" i="3"/>
  <c r="AH3" i="3"/>
  <c r="AG3" i="3"/>
  <c r="AF3" i="3"/>
  <c r="AE3" i="3"/>
  <c r="AD3" i="3"/>
  <c r="AS2" i="3"/>
  <c r="AR2" i="3"/>
  <c r="AQ2" i="3"/>
  <c r="AP2" i="3"/>
  <c r="AO2" i="3"/>
  <c r="AN2" i="3"/>
  <c r="AM2" i="3"/>
  <c r="AJ2" i="3"/>
  <c r="AI2" i="3"/>
  <c r="AH2" i="3"/>
  <c r="AG2" i="3"/>
  <c r="AF2" i="3"/>
  <c r="AE2" i="3"/>
  <c r="AD2" i="3"/>
  <c r="AS12" i="3"/>
  <c r="AR12" i="3"/>
  <c r="AQ12" i="3"/>
  <c r="AP12" i="3"/>
  <c r="AO12" i="3"/>
  <c r="AN12" i="3"/>
  <c r="AM12" i="3"/>
  <c r="AJ12" i="3"/>
  <c r="AI12" i="3"/>
  <c r="AH12" i="3"/>
  <c r="AG12" i="3"/>
  <c r="AF12" i="3"/>
  <c r="AE12" i="3"/>
  <c r="AD12" i="3"/>
  <c r="D1" i="5"/>
  <c r="F379" i="3"/>
  <c r="F378" i="3"/>
  <c r="F377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19" i="3"/>
  <c r="F318" i="3"/>
  <c r="F317" i="3"/>
  <c r="F316" i="3"/>
  <c r="F315" i="3"/>
  <c r="F314" i="3"/>
  <c r="F312" i="3"/>
  <c r="F311" i="3"/>
  <c r="F310" i="3"/>
  <c r="F309" i="3"/>
  <c r="F308" i="3"/>
  <c r="F307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3" i="3"/>
  <c r="F122" i="3"/>
  <c r="F121" i="3"/>
  <c r="F120" i="3"/>
  <c r="F119" i="3"/>
  <c r="F118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7" i="3"/>
  <c r="F66" i="3"/>
  <c r="F65" i="3"/>
  <c r="F64" i="3"/>
  <c r="F63" i="3"/>
  <c r="F62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39" i="3"/>
  <c r="F38" i="3"/>
  <c r="F37" i="3"/>
  <c r="F36" i="3"/>
  <c r="F35" i="3"/>
  <c r="F34" i="3"/>
  <c r="F33" i="3"/>
  <c r="F32" i="3"/>
  <c r="F31" i="3"/>
  <c r="F30" i="3"/>
  <c r="F29" i="3"/>
  <c r="F28" i="3"/>
  <c r="A4" i="5"/>
  <c r="A5" i="5"/>
  <c r="A6" i="5"/>
  <c r="W21" i="3"/>
  <c r="W6" i="3"/>
  <c r="W5" i="3"/>
  <c r="V379" i="3"/>
  <c r="V378" i="3"/>
  <c r="V377" i="3"/>
  <c r="V376" i="3"/>
  <c r="V375" i="3"/>
  <c r="V374" i="3"/>
  <c r="V373" i="3"/>
  <c r="V372" i="3"/>
  <c r="V371" i="3"/>
  <c r="V370" i="3"/>
  <c r="V369" i="3"/>
  <c r="V368" i="3"/>
  <c r="V367" i="3"/>
  <c r="V366" i="3"/>
  <c r="V365" i="3"/>
  <c r="V364" i="3"/>
  <c r="V363" i="3"/>
  <c r="V362" i="3"/>
  <c r="V361" i="3"/>
  <c r="V360" i="3"/>
  <c r="V359" i="3"/>
  <c r="V358" i="3"/>
  <c r="V357" i="3"/>
  <c r="V356" i="3"/>
  <c r="V355" i="3"/>
  <c r="V354" i="3"/>
  <c r="V353" i="3"/>
  <c r="V352" i="3"/>
  <c r="V351" i="3"/>
  <c r="V350" i="3"/>
  <c r="V349" i="3"/>
  <c r="V348" i="3"/>
  <c r="V347" i="3"/>
  <c r="V346" i="3"/>
  <c r="V345" i="3"/>
  <c r="V344" i="3"/>
  <c r="V343" i="3"/>
  <c r="V342" i="3"/>
  <c r="V341" i="3"/>
  <c r="V340" i="3"/>
  <c r="V339" i="3"/>
  <c r="V338" i="3"/>
  <c r="V337" i="3"/>
  <c r="V336" i="3"/>
  <c r="V335" i="3"/>
  <c r="V334" i="3"/>
  <c r="V333" i="3"/>
  <c r="V332" i="3"/>
  <c r="V331" i="3"/>
  <c r="V330" i="3"/>
  <c r="V329" i="3"/>
  <c r="V328" i="3"/>
  <c r="V327" i="3"/>
  <c r="V326" i="3"/>
  <c r="V325" i="3"/>
  <c r="V324" i="3"/>
  <c r="V323" i="3"/>
  <c r="V322" i="3"/>
  <c r="V321" i="3"/>
  <c r="V320" i="3"/>
  <c r="V319" i="3"/>
  <c r="V318" i="3"/>
  <c r="V317" i="3"/>
  <c r="V316" i="3"/>
  <c r="V315" i="3"/>
  <c r="V314" i="3"/>
  <c r="V313" i="3"/>
  <c r="V312" i="3"/>
  <c r="V311" i="3"/>
  <c r="V310" i="3"/>
  <c r="V309" i="3"/>
  <c r="V308" i="3"/>
  <c r="V307" i="3"/>
  <c r="V306" i="3"/>
  <c r="V305" i="3"/>
  <c r="V304" i="3"/>
  <c r="V303" i="3"/>
  <c r="V302" i="3"/>
  <c r="V301" i="3"/>
  <c r="V300" i="3"/>
  <c r="V299" i="3"/>
  <c r="V298" i="3"/>
  <c r="V297" i="3"/>
  <c r="V296" i="3"/>
  <c r="V295" i="3"/>
  <c r="V294" i="3"/>
  <c r="V293" i="3"/>
  <c r="V292" i="3"/>
  <c r="V291" i="3"/>
  <c r="V290" i="3"/>
  <c r="V289" i="3"/>
  <c r="V288" i="3"/>
  <c r="V287" i="3"/>
  <c r="V286" i="3"/>
  <c r="V285" i="3"/>
  <c r="V284" i="3"/>
  <c r="V283" i="3"/>
  <c r="V282" i="3"/>
  <c r="V281" i="3"/>
  <c r="V280" i="3"/>
  <c r="V279" i="3"/>
  <c r="V278" i="3"/>
  <c r="V277" i="3"/>
  <c r="V276" i="3"/>
  <c r="V275" i="3"/>
  <c r="V274" i="3"/>
  <c r="V273" i="3"/>
  <c r="V272" i="3"/>
  <c r="V271" i="3"/>
  <c r="V270" i="3"/>
  <c r="V269" i="3"/>
  <c r="V268" i="3"/>
  <c r="V267" i="3"/>
  <c r="V266" i="3"/>
  <c r="V265" i="3"/>
  <c r="V264" i="3"/>
  <c r="V263" i="3"/>
  <c r="V262" i="3"/>
  <c r="V261" i="3"/>
  <c r="V260" i="3"/>
  <c r="V259" i="3"/>
  <c r="V258" i="3"/>
  <c r="V257" i="3"/>
  <c r="V256" i="3"/>
  <c r="V255" i="3"/>
  <c r="V254" i="3"/>
  <c r="V253" i="3"/>
  <c r="V252" i="3"/>
  <c r="V251" i="3"/>
  <c r="V250" i="3"/>
  <c r="V249" i="3"/>
  <c r="V248" i="3"/>
  <c r="V247" i="3"/>
  <c r="V246" i="3"/>
  <c r="V245" i="3"/>
  <c r="V244" i="3"/>
  <c r="V243" i="3"/>
  <c r="V242" i="3"/>
  <c r="V241" i="3"/>
  <c r="V240" i="3"/>
  <c r="V239" i="3"/>
  <c r="V238" i="3"/>
  <c r="V237" i="3"/>
  <c r="V236" i="3"/>
  <c r="V235" i="3"/>
  <c r="V234" i="3"/>
  <c r="V233" i="3"/>
  <c r="V232" i="3"/>
  <c r="V231" i="3"/>
  <c r="V230" i="3"/>
  <c r="V229" i="3"/>
  <c r="V228" i="3"/>
  <c r="V227" i="3"/>
  <c r="V226" i="3"/>
  <c r="V225" i="3"/>
  <c r="V224" i="3"/>
  <c r="V223" i="3"/>
  <c r="V222" i="3"/>
  <c r="V221" i="3"/>
  <c r="V220" i="3"/>
  <c r="V219" i="3"/>
  <c r="V218" i="3"/>
  <c r="V217" i="3"/>
  <c r="V216" i="3"/>
  <c r="V215" i="3"/>
  <c r="V214" i="3"/>
  <c r="V213" i="3"/>
  <c r="V212" i="3"/>
  <c r="V211" i="3"/>
  <c r="V210" i="3"/>
  <c r="W371" i="3" s="1"/>
  <c r="V209" i="3"/>
  <c r="V208" i="3"/>
  <c r="W368" i="3" s="1"/>
  <c r="V207" i="3"/>
  <c r="V206" i="3"/>
  <c r="V205" i="3"/>
  <c r="V204" i="3"/>
  <c r="V203" i="3"/>
  <c r="V202" i="3"/>
  <c r="W217" i="3" s="1"/>
  <c r="V201" i="3"/>
  <c r="V200" i="3"/>
  <c r="V199" i="3"/>
  <c r="V198" i="3"/>
  <c r="V197" i="3"/>
  <c r="V196" i="3"/>
  <c r="V195" i="3"/>
  <c r="V194" i="3"/>
  <c r="V193" i="3"/>
  <c r="V192" i="3"/>
  <c r="V191" i="3"/>
  <c r="V190" i="3"/>
  <c r="V189" i="3"/>
  <c r="V188" i="3"/>
  <c r="V187" i="3"/>
  <c r="V186" i="3"/>
  <c r="V185" i="3"/>
  <c r="V184" i="3"/>
  <c r="V183" i="3"/>
  <c r="V182" i="3"/>
  <c r="V181" i="3"/>
  <c r="V180" i="3"/>
  <c r="V179" i="3"/>
  <c r="V178" i="3"/>
  <c r="V177" i="3"/>
  <c r="V176" i="3"/>
  <c r="V175" i="3"/>
  <c r="V174" i="3"/>
  <c r="V173" i="3"/>
  <c r="V172" i="3"/>
  <c r="V171" i="3"/>
  <c r="V170" i="3"/>
  <c r="V169" i="3"/>
  <c r="V168" i="3"/>
  <c r="V167" i="3"/>
  <c r="V166" i="3"/>
  <c r="V165" i="3"/>
  <c r="V164" i="3"/>
  <c r="V163" i="3"/>
  <c r="V162" i="3"/>
  <c r="V161" i="3"/>
  <c r="V160" i="3"/>
  <c r="V159" i="3"/>
  <c r="V158" i="3"/>
  <c r="V157" i="3"/>
  <c r="V156" i="3"/>
  <c r="V155" i="3"/>
  <c r="V154" i="3"/>
  <c r="V153" i="3"/>
  <c r="V152" i="3"/>
  <c r="V151" i="3"/>
  <c r="V150" i="3"/>
  <c r="V149" i="3"/>
  <c r="V148" i="3"/>
  <c r="V147" i="3"/>
  <c r="V146" i="3"/>
  <c r="V145" i="3"/>
  <c r="V144" i="3"/>
  <c r="V143" i="3"/>
  <c r="V142" i="3"/>
  <c r="V141" i="3"/>
  <c r="V140" i="3"/>
  <c r="V139" i="3"/>
  <c r="V138" i="3"/>
  <c r="V137" i="3"/>
  <c r="V136" i="3"/>
  <c r="V135" i="3"/>
  <c r="V134" i="3"/>
  <c r="V133" i="3"/>
  <c r="V132" i="3"/>
  <c r="V131" i="3"/>
  <c r="V130" i="3"/>
  <c r="V129" i="3"/>
  <c r="V128" i="3"/>
  <c r="V127" i="3"/>
  <c r="V126" i="3"/>
  <c r="V125" i="3"/>
  <c r="V124" i="3"/>
  <c r="V123" i="3"/>
  <c r="V122" i="3"/>
  <c r="V121" i="3"/>
  <c r="V120" i="3"/>
  <c r="V119" i="3"/>
  <c r="V118" i="3"/>
  <c r="V117" i="3"/>
  <c r="V116" i="3"/>
  <c r="V115" i="3"/>
  <c r="V114" i="3"/>
  <c r="V113" i="3"/>
  <c r="V112" i="3"/>
  <c r="V111" i="3"/>
  <c r="V110" i="3"/>
  <c r="V109" i="3"/>
  <c r="V108" i="3"/>
  <c r="V107" i="3"/>
  <c r="V106" i="3"/>
  <c r="V105" i="3"/>
  <c r="V104" i="3"/>
  <c r="V103" i="3"/>
  <c r="V102" i="3"/>
  <c r="V101" i="3"/>
  <c r="V100" i="3"/>
  <c r="V99" i="3"/>
  <c r="V98" i="3"/>
  <c r="V97" i="3"/>
  <c r="V96" i="3"/>
  <c r="V95" i="3"/>
  <c r="V94" i="3"/>
  <c r="V93" i="3"/>
  <c r="V92" i="3"/>
  <c r="V91" i="3"/>
  <c r="V90" i="3"/>
  <c r="V89" i="3"/>
  <c r="V88" i="3"/>
  <c r="V87" i="3"/>
  <c r="V86" i="3"/>
  <c r="V85" i="3"/>
  <c r="V84" i="3"/>
  <c r="V83" i="3"/>
  <c r="V82" i="3"/>
  <c r="V81" i="3"/>
  <c r="V80" i="3"/>
  <c r="V79" i="3"/>
  <c r="V78" i="3"/>
  <c r="V77" i="3"/>
  <c r="V76" i="3"/>
  <c r="V75" i="3"/>
  <c r="V74" i="3"/>
  <c r="V73" i="3"/>
  <c r="V72" i="3"/>
  <c r="V71" i="3"/>
  <c r="V70" i="3"/>
  <c r="V69" i="3"/>
  <c r="V68" i="3"/>
  <c r="V67" i="3"/>
  <c r="V66" i="3"/>
  <c r="V65" i="3"/>
  <c r="V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W14" i="3"/>
  <c r="V6" i="3"/>
  <c r="V5" i="3"/>
  <c r="V4" i="3"/>
  <c r="V3" i="3"/>
  <c r="V2" i="3"/>
  <c r="W15" i="3"/>
  <c r="N24" i="1"/>
  <c r="K24" i="1"/>
  <c r="M24" i="1"/>
  <c r="H24" i="1"/>
  <c r="G24" i="1"/>
  <c r="E24" i="1"/>
  <c r="D24" i="1"/>
  <c r="N23" i="1"/>
  <c r="K23" i="1"/>
  <c r="M23" i="1"/>
  <c r="J23" i="1"/>
  <c r="H23" i="1"/>
  <c r="G23" i="1"/>
  <c r="E23" i="1"/>
  <c r="D23" i="1"/>
  <c r="N22" i="1"/>
  <c r="K22" i="1"/>
  <c r="M22" i="1"/>
  <c r="J22" i="1"/>
  <c r="H22" i="1"/>
  <c r="G22" i="1"/>
  <c r="E22" i="1"/>
  <c r="D22" i="1"/>
  <c r="N21" i="1"/>
  <c r="K21" i="1"/>
  <c r="M21" i="1"/>
  <c r="J21" i="1"/>
  <c r="H21" i="1"/>
  <c r="G21" i="1"/>
  <c r="E21" i="1"/>
  <c r="D21" i="1"/>
  <c r="N20" i="1"/>
  <c r="K20" i="1"/>
  <c r="J20" i="1"/>
  <c r="H20" i="1"/>
  <c r="G20" i="1"/>
  <c r="E20" i="1"/>
  <c r="D20" i="1"/>
  <c r="N19" i="1"/>
  <c r="M19" i="1"/>
  <c r="L19" i="1"/>
  <c r="K19" i="1"/>
  <c r="J19" i="1"/>
  <c r="H19" i="1"/>
  <c r="G19" i="1"/>
  <c r="E19" i="1"/>
  <c r="D19" i="1"/>
  <c r="N18" i="1"/>
  <c r="M18" i="1"/>
  <c r="K18" i="1"/>
  <c r="L18" i="1"/>
  <c r="J18" i="1"/>
  <c r="H18" i="1"/>
  <c r="G18" i="1"/>
  <c r="E18" i="1"/>
  <c r="D18" i="1"/>
  <c r="N17" i="1"/>
  <c r="K17" i="1"/>
  <c r="M17" i="1"/>
  <c r="H17" i="1"/>
  <c r="G17" i="1"/>
  <c r="E17" i="1"/>
  <c r="D17" i="1"/>
  <c r="N16" i="1"/>
  <c r="K16" i="1"/>
  <c r="M16" i="1"/>
  <c r="H16" i="1"/>
  <c r="G16" i="1"/>
  <c r="E16" i="1"/>
  <c r="D16" i="1"/>
  <c r="N15" i="1"/>
  <c r="M15" i="1"/>
  <c r="L15" i="1"/>
  <c r="K15" i="1"/>
  <c r="J15" i="1"/>
  <c r="H15" i="1"/>
  <c r="G15" i="1"/>
  <c r="E15" i="1"/>
  <c r="D15" i="1"/>
  <c r="N14" i="1"/>
  <c r="K14" i="1"/>
  <c r="M14" i="1"/>
  <c r="J14" i="1"/>
  <c r="H14" i="1"/>
  <c r="G14" i="1"/>
  <c r="E14" i="1"/>
  <c r="D14" i="1"/>
  <c r="N13" i="1"/>
  <c r="K13" i="1"/>
  <c r="M13" i="1"/>
  <c r="J13" i="1"/>
  <c r="H13" i="1"/>
  <c r="G13" i="1"/>
  <c r="E13" i="1"/>
  <c r="D13" i="1"/>
  <c r="N12" i="1"/>
  <c r="K12" i="1"/>
  <c r="J12" i="1"/>
  <c r="H12" i="1"/>
  <c r="G12" i="1"/>
  <c r="E12" i="1"/>
  <c r="D12" i="1"/>
  <c r="N11" i="1"/>
  <c r="M11" i="1"/>
  <c r="L11" i="1"/>
  <c r="K11" i="1"/>
  <c r="J11" i="1"/>
  <c r="H11" i="1"/>
  <c r="G11" i="1"/>
  <c r="E11" i="1"/>
  <c r="D11" i="1"/>
  <c r="N10" i="1"/>
  <c r="M10" i="1"/>
  <c r="K10" i="1"/>
  <c r="L10" i="1"/>
  <c r="J10" i="1"/>
  <c r="H10" i="1"/>
  <c r="G10" i="1"/>
  <c r="E10" i="1"/>
  <c r="D10" i="1"/>
  <c r="J112" i="3"/>
  <c r="AZ8" i="1"/>
  <c r="AY8" i="1"/>
  <c r="AX8" i="1"/>
  <c r="AW8" i="1"/>
  <c r="AV8" i="1"/>
  <c r="AU8" i="1"/>
  <c r="AT8" i="1"/>
  <c r="AS8" i="1"/>
  <c r="AR8" i="1"/>
  <c r="AQ8" i="1"/>
  <c r="AP8" i="1"/>
  <c r="AZ7" i="1"/>
  <c r="Z37" i="4"/>
  <c r="AY7" i="1"/>
  <c r="U37" i="4"/>
  <c r="AX7" i="1"/>
  <c r="P37" i="4"/>
  <c r="AW7" i="1"/>
  <c r="K37" i="4"/>
  <c r="AV7" i="1"/>
  <c r="F37" i="4"/>
  <c r="AU7" i="1"/>
  <c r="A37" i="4"/>
  <c r="AT7" i="1"/>
  <c r="Z4" i="4"/>
  <c r="AS7" i="1"/>
  <c r="U4" i="4"/>
  <c r="AR7" i="1"/>
  <c r="P4" i="4"/>
  <c r="AQ7" i="1"/>
  <c r="K4" i="4"/>
  <c r="AP7" i="1"/>
  <c r="F4" i="4"/>
  <c r="AO8" i="1"/>
  <c r="AO7" i="1"/>
  <c r="AE7" i="1"/>
  <c r="AE8" i="1"/>
  <c r="AD8" i="1"/>
  <c r="N1" i="4"/>
  <c r="D2" i="4"/>
  <c r="P3" i="4"/>
  <c r="BO3" i="4"/>
  <c r="BV34" i="4"/>
  <c r="BT34" i="4"/>
  <c r="BQ34" i="4"/>
  <c r="BO34" i="4"/>
  <c r="BM34" i="4"/>
  <c r="BM33" i="4"/>
  <c r="W8" i="3"/>
  <c r="W16" i="3"/>
  <c r="W13" i="3"/>
  <c r="W9" i="3"/>
  <c r="W17" i="3"/>
  <c r="W2" i="3"/>
  <c r="W10" i="3"/>
  <c r="W18" i="3"/>
  <c r="W3" i="3"/>
  <c r="A7" i="3"/>
  <c r="W11" i="3"/>
  <c r="W19" i="3"/>
  <c r="W4" i="3"/>
  <c r="W12" i="3"/>
  <c r="W20" i="3"/>
  <c r="W7" i="3"/>
  <c r="W90" i="3"/>
  <c r="W143" i="3"/>
  <c r="W176" i="3"/>
  <c r="W56" i="3"/>
  <c r="W71" i="3"/>
  <c r="W154" i="3"/>
  <c r="W79" i="3"/>
  <c r="W162" i="3"/>
  <c r="W248" i="3"/>
  <c r="W367" i="3"/>
  <c r="W98" i="3"/>
  <c r="W184" i="3"/>
  <c r="W26" i="3"/>
  <c r="W112" i="3"/>
  <c r="W199" i="3"/>
  <c r="W34" i="3"/>
  <c r="W120" i="3"/>
  <c r="W207" i="3"/>
  <c r="W48" i="3"/>
  <c r="W135" i="3"/>
  <c r="W31" i="3"/>
  <c r="W50" i="3"/>
  <c r="W72" i="3"/>
  <c r="W95" i="3"/>
  <c r="W114" i="3"/>
  <c r="W136" i="3"/>
  <c r="W159" i="3"/>
  <c r="W178" i="3"/>
  <c r="W200" i="3"/>
  <c r="W223" i="3"/>
  <c r="W264" i="3"/>
  <c r="W287" i="3"/>
  <c r="W306" i="3"/>
  <c r="W32" i="3"/>
  <c r="W55" i="3"/>
  <c r="W74" i="3"/>
  <c r="W96" i="3"/>
  <c r="W119" i="3"/>
  <c r="W138" i="3"/>
  <c r="W160" i="3"/>
  <c r="W183" i="3"/>
  <c r="W39" i="3"/>
  <c r="W58" i="3"/>
  <c r="W80" i="3"/>
  <c r="W103" i="3"/>
  <c r="W122" i="3"/>
  <c r="W144" i="3"/>
  <c r="W167" i="3"/>
  <c r="W186" i="3"/>
  <c r="W40" i="3"/>
  <c r="W63" i="3"/>
  <c r="W82" i="3"/>
  <c r="W104" i="3"/>
  <c r="W127" i="3"/>
  <c r="W146" i="3"/>
  <c r="W168" i="3"/>
  <c r="W191" i="3"/>
  <c r="W23" i="3"/>
  <c r="W42" i="3"/>
  <c r="W64" i="3"/>
  <c r="W87" i="3"/>
  <c r="W106" i="3"/>
  <c r="W128" i="3"/>
  <c r="W151" i="3"/>
  <c r="W170" i="3"/>
  <c r="W192" i="3"/>
  <c r="W24" i="3"/>
  <c r="W47" i="3"/>
  <c r="W66" i="3"/>
  <c r="W88" i="3"/>
  <c r="W111" i="3"/>
  <c r="W130" i="3"/>
  <c r="W152" i="3"/>
  <c r="W175" i="3"/>
  <c r="W194" i="3"/>
  <c r="W25" i="3"/>
  <c r="W33" i="3"/>
  <c r="W41" i="3"/>
  <c r="W49" i="3"/>
  <c r="W57" i="3"/>
  <c r="W65" i="3"/>
  <c r="W73" i="3"/>
  <c r="W81" i="3"/>
  <c r="W89" i="3"/>
  <c r="W97" i="3"/>
  <c r="W105" i="3"/>
  <c r="W113" i="3"/>
  <c r="W121" i="3"/>
  <c r="W129" i="3"/>
  <c r="W137" i="3"/>
  <c r="W145" i="3"/>
  <c r="W153" i="3"/>
  <c r="W161" i="3"/>
  <c r="W169" i="3"/>
  <c r="W177" i="3"/>
  <c r="W185" i="3"/>
  <c r="W193" i="3"/>
  <c r="W201" i="3"/>
  <c r="W209" i="3"/>
  <c r="W27" i="3"/>
  <c r="W35" i="3"/>
  <c r="W43" i="3"/>
  <c r="W51" i="3"/>
  <c r="W59" i="3"/>
  <c r="W67" i="3"/>
  <c r="W75" i="3"/>
  <c r="W83" i="3"/>
  <c r="W91" i="3"/>
  <c r="W99" i="3"/>
  <c r="W107" i="3"/>
  <c r="W115" i="3"/>
  <c r="W123" i="3"/>
  <c r="W131" i="3"/>
  <c r="W139" i="3"/>
  <c r="W147" i="3"/>
  <c r="W155" i="3"/>
  <c r="W163" i="3"/>
  <c r="W171" i="3"/>
  <c r="W179" i="3"/>
  <c r="W187" i="3"/>
  <c r="W195" i="3"/>
  <c r="W219" i="3"/>
  <c r="W363" i="3"/>
  <c r="W28" i="3"/>
  <c r="W36" i="3"/>
  <c r="W44" i="3"/>
  <c r="W52" i="3"/>
  <c r="W60" i="3"/>
  <c r="W68" i="3"/>
  <c r="W76" i="3"/>
  <c r="W84" i="3"/>
  <c r="W92" i="3"/>
  <c r="W100" i="3"/>
  <c r="W108" i="3"/>
  <c r="W116" i="3"/>
  <c r="W124" i="3"/>
  <c r="W132" i="3"/>
  <c r="W140" i="3"/>
  <c r="W148" i="3"/>
  <c r="W156" i="3"/>
  <c r="W164" i="3"/>
  <c r="W172" i="3"/>
  <c r="W180" i="3"/>
  <c r="W188" i="3"/>
  <c r="W196" i="3"/>
  <c r="W204" i="3"/>
  <c r="W29" i="3"/>
  <c r="W37" i="3"/>
  <c r="W45" i="3"/>
  <c r="W53" i="3"/>
  <c r="W61" i="3"/>
  <c r="W69" i="3"/>
  <c r="W77" i="3"/>
  <c r="W85" i="3"/>
  <c r="W93" i="3"/>
  <c r="W101" i="3"/>
  <c r="W109" i="3"/>
  <c r="W117" i="3"/>
  <c r="W125" i="3"/>
  <c r="W133" i="3"/>
  <c r="W141" i="3"/>
  <c r="W149" i="3"/>
  <c r="W157" i="3"/>
  <c r="W165" i="3"/>
  <c r="W173" i="3"/>
  <c r="W181" i="3"/>
  <c r="W189" i="3"/>
  <c r="W197" i="3"/>
  <c r="W205" i="3"/>
  <c r="W253" i="3"/>
  <c r="W309" i="3"/>
  <c r="W341" i="3"/>
  <c r="W349" i="3"/>
  <c r="W22" i="3"/>
  <c r="W30" i="3"/>
  <c r="W38" i="3"/>
  <c r="W46" i="3"/>
  <c r="W54" i="3"/>
  <c r="W62" i="3"/>
  <c r="W70" i="3"/>
  <c r="W78" i="3"/>
  <c r="W86" i="3"/>
  <c r="W94" i="3"/>
  <c r="W102" i="3"/>
  <c r="W110" i="3"/>
  <c r="W118" i="3"/>
  <c r="W126" i="3"/>
  <c r="W134" i="3"/>
  <c r="W142" i="3"/>
  <c r="W150" i="3"/>
  <c r="W158" i="3"/>
  <c r="W166" i="3"/>
  <c r="W174" i="3"/>
  <c r="W182" i="3"/>
  <c r="W190" i="3"/>
  <c r="W198" i="3"/>
  <c r="W206" i="3"/>
  <c r="W214" i="3"/>
  <c r="M12" i="1"/>
  <c r="L13" i="1"/>
  <c r="M20" i="1"/>
  <c r="L21" i="1"/>
  <c r="L14" i="1"/>
  <c r="J16" i="1"/>
  <c r="L22" i="1"/>
  <c r="J24" i="1"/>
  <c r="L12" i="1"/>
  <c r="J17" i="1"/>
  <c r="L23" i="1"/>
  <c r="L16" i="1"/>
  <c r="L24" i="1"/>
  <c r="L20" i="1"/>
  <c r="L17" i="1"/>
  <c r="G37" i="4"/>
  <c r="A4" i="4"/>
  <c r="A2" i="4"/>
  <c r="K2" i="4"/>
  <c r="K5" i="4"/>
  <c r="L5" i="4" s="1"/>
  <c r="F3" i="4"/>
  <c r="BM3" i="4"/>
  <c r="K3" i="4"/>
  <c r="BN3" i="4"/>
  <c r="Z36" i="4"/>
  <c r="BW3" i="4"/>
  <c r="P35" i="4"/>
  <c r="P38" i="4"/>
  <c r="Q38" i="4" s="1"/>
  <c r="U36" i="4"/>
  <c r="BV3" i="4"/>
  <c r="K35" i="4"/>
  <c r="K38" i="4"/>
  <c r="L38" i="4" s="1"/>
  <c r="P36" i="4"/>
  <c r="BU3" i="4"/>
  <c r="F35" i="4"/>
  <c r="F38" i="4"/>
  <c r="K36" i="4"/>
  <c r="BT3" i="4"/>
  <c r="A35" i="4"/>
  <c r="A38" i="4"/>
  <c r="F36" i="4"/>
  <c r="BS3" i="4"/>
  <c r="Z35" i="4"/>
  <c r="Z38" i="4"/>
  <c r="U35" i="4"/>
  <c r="U38" i="4"/>
  <c r="U39" i="4" s="1"/>
  <c r="A36" i="4"/>
  <c r="BR3" i="4"/>
  <c r="F2" i="4"/>
  <c r="P2" i="4"/>
  <c r="P5" i="4"/>
  <c r="Z2" i="4"/>
  <c r="Z5" i="4"/>
  <c r="U3" i="4"/>
  <c r="BP3" i="4"/>
  <c r="A3" i="4"/>
  <c r="BL3" i="4"/>
  <c r="U2" i="4"/>
  <c r="U5" i="4"/>
  <c r="V5" i="4" s="1"/>
  <c r="Z3" i="4"/>
  <c r="BQ3" i="4"/>
  <c r="A8" i="3"/>
  <c r="X8" i="3"/>
  <c r="X6" i="3"/>
  <c r="A19" i="3"/>
  <c r="X19" i="3"/>
  <c r="X7" i="3"/>
  <c r="A6" i="3"/>
  <c r="A11" i="3"/>
  <c r="X11" i="3"/>
  <c r="A12" i="3"/>
  <c r="X12" i="3"/>
  <c r="A21" i="3"/>
  <c r="X21" i="3"/>
  <c r="A3" i="3"/>
  <c r="X3" i="3"/>
  <c r="X2" i="3"/>
  <c r="X15" i="3"/>
  <c r="A17" i="3"/>
  <c r="X17" i="3"/>
  <c r="A9" i="3"/>
  <c r="X9" i="3"/>
  <c r="A13" i="3"/>
  <c r="X13" i="3"/>
  <c r="A18" i="3"/>
  <c r="X18" i="3"/>
  <c r="A15" i="3"/>
  <c r="A5" i="3"/>
  <c r="X5" i="3"/>
  <c r="A10" i="3"/>
  <c r="X10" i="3"/>
  <c r="X16" i="3"/>
  <c r="A4" i="3"/>
  <c r="X4" i="3"/>
  <c r="A20" i="3"/>
  <c r="X20" i="3"/>
  <c r="A14" i="3"/>
  <c r="X14" i="3"/>
  <c r="A16" i="3"/>
  <c r="X35" i="3"/>
  <c r="X32" i="3"/>
  <c r="X26" i="3"/>
  <c r="X30" i="3"/>
  <c r="A143" i="3"/>
  <c r="A64" i="3"/>
  <c r="A79" i="3"/>
  <c r="A193" i="3"/>
  <c r="A107" i="3"/>
  <c r="A145" i="3"/>
  <c r="A166" i="3"/>
  <c r="A38" i="3"/>
  <c r="X38" i="3"/>
  <c r="A187" i="3"/>
  <c r="A192" i="3"/>
  <c r="A117" i="3"/>
  <c r="A34" i="3"/>
  <c r="X34" i="3"/>
  <c r="A135" i="3"/>
  <c r="X45" i="3"/>
  <c r="A45" i="3"/>
  <c r="A188" i="3"/>
  <c r="A124" i="3"/>
  <c r="A60" i="3"/>
  <c r="A35" i="3"/>
  <c r="A73" i="3"/>
  <c r="A176" i="3"/>
  <c r="A154" i="3"/>
  <c r="A90" i="3"/>
  <c r="A191" i="3"/>
  <c r="A127" i="3"/>
  <c r="A63" i="3"/>
  <c r="X43" i="3"/>
  <c r="A81" i="3"/>
  <c r="A184" i="3"/>
  <c r="A150" i="3"/>
  <c r="A86" i="3"/>
  <c r="A115" i="3"/>
  <c r="A105" i="3"/>
  <c r="A128" i="3"/>
  <c r="A165" i="3"/>
  <c r="A101" i="3"/>
  <c r="X37" i="3"/>
  <c r="A37" i="3"/>
  <c r="A171" i="3"/>
  <c r="A169" i="3"/>
  <c r="A180" i="3"/>
  <c r="A116" i="3"/>
  <c r="A52" i="3"/>
  <c r="X27" i="3"/>
  <c r="X33" i="3"/>
  <c r="A144" i="3"/>
  <c r="A146" i="3"/>
  <c r="A82" i="3"/>
  <c r="A181" i="3"/>
  <c r="A132" i="3"/>
  <c r="A68" i="3"/>
  <c r="A97" i="3"/>
  <c r="A98" i="3"/>
  <c r="A71" i="3"/>
  <c r="A75" i="3"/>
  <c r="A113" i="3"/>
  <c r="A158" i="3"/>
  <c r="A147" i="3"/>
  <c r="A168" i="3"/>
  <c r="A173" i="3"/>
  <c r="A55" i="3"/>
  <c r="A157" i="3"/>
  <c r="X29" i="3"/>
  <c r="A129" i="3"/>
  <c r="X44" i="3"/>
  <c r="A44" i="3"/>
  <c r="A33" i="3"/>
  <c r="A138" i="3"/>
  <c r="A74" i="3"/>
  <c r="A200" i="3"/>
  <c r="A175" i="3"/>
  <c r="A111" i="3"/>
  <c r="A47" i="3"/>
  <c r="A41" i="3"/>
  <c r="A88" i="3"/>
  <c r="A198" i="3"/>
  <c r="A134" i="3"/>
  <c r="A70" i="3"/>
  <c r="A51" i="3"/>
  <c r="X40" i="3"/>
  <c r="A149" i="3"/>
  <c r="A85" i="3"/>
  <c r="A123" i="3"/>
  <c r="A89" i="3"/>
  <c r="A160" i="3"/>
  <c r="A164" i="3"/>
  <c r="A100" i="3"/>
  <c r="X36" i="3"/>
  <c r="A36" i="3"/>
  <c r="A163" i="3"/>
  <c r="A48" i="3"/>
  <c r="A194" i="3"/>
  <c r="A130" i="3"/>
  <c r="A66" i="3"/>
  <c r="A201" i="3"/>
  <c r="A152" i="3"/>
  <c r="A94" i="3"/>
  <c r="A137" i="3"/>
  <c r="A109" i="3"/>
  <c r="A183" i="3"/>
  <c r="A43" i="3"/>
  <c r="A78" i="3"/>
  <c r="A141" i="3"/>
  <c r="A77" i="3"/>
  <c r="A91" i="3"/>
  <c r="A49" i="3"/>
  <c r="A120" i="3"/>
  <c r="A156" i="3"/>
  <c r="A92" i="3"/>
  <c r="X28" i="3"/>
  <c r="A131" i="3"/>
  <c r="A186" i="3"/>
  <c r="A122" i="3"/>
  <c r="A58" i="3"/>
  <c r="A161" i="3"/>
  <c r="A112" i="3"/>
  <c r="A102" i="3"/>
  <c r="A67" i="3"/>
  <c r="A57" i="3"/>
  <c r="A80" i="3"/>
  <c r="A93" i="3"/>
  <c r="A139" i="3"/>
  <c r="A108" i="3"/>
  <c r="A167" i="3"/>
  <c r="A126" i="3"/>
  <c r="A159" i="3"/>
  <c r="A95" i="3"/>
  <c r="A31" i="3"/>
  <c r="X31" i="3"/>
  <c r="A179" i="3"/>
  <c r="A182" i="3"/>
  <c r="A118" i="3"/>
  <c r="A54" i="3"/>
  <c r="X24" i="3"/>
  <c r="A197" i="3"/>
  <c r="A133" i="3"/>
  <c r="A69" i="3"/>
  <c r="A59" i="3"/>
  <c r="X25" i="3"/>
  <c r="A104" i="3"/>
  <c r="A148" i="3"/>
  <c r="A84" i="3"/>
  <c r="A99" i="3"/>
  <c r="A177" i="3"/>
  <c r="A178" i="3"/>
  <c r="A114" i="3"/>
  <c r="A50" i="3"/>
  <c r="A121" i="3"/>
  <c r="A53" i="3"/>
  <c r="A196" i="3"/>
  <c r="A162" i="3"/>
  <c r="A199" i="3"/>
  <c r="A32" i="3"/>
  <c r="A119" i="3"/>
  <c r="X41" i="3"/>
  <c r="A136" i="3"/>
  <c r="A142" i="3"/>
  <c r="A172" i="3"/>
  <c r="A96" i="3"/>
  <c r="A103" i="3"/>
  <c r="A39" i="3"/>
  <c r="X39" i="3"/>
  <c r="A195" i="3"/>
  <c r="A56" i="3"/>
  <c r="A190" i="3"/>
  <c r="A62" i="3"/>
  <c r="A40" i="3"/>
  <c r="A151" i="3"/>
  <c r="A87" i="3"/>
  <c r="A25" i="3"/>
  <c r="A26" i="3"/>
  <c r="A27" i="3"/>
  <c r="A30" i="3"/>
  <c r="A28" i="3"/>
  <c r="A29" i="3"/>
  <c r="A22" i="3"/>
  <c r="A23" i="3"/>
  <c r="A24" i="3"/>
  <c r="X23" i="3"/>
  <c r="X22" i="3"/>
  <c r="A155" i="3"/>
  <c r="A185" i="3"/>
  <c r="A174" i="3"/>
  <c r="A110" i="3"/>
  <c r="A46" i="3"/>
  <c r="A189" i="3"/>
  <c r="A125" i="3"/>
  <c r="A61" i="3"/>
  <c r="A72" i="3"/>
  <c r="A140" i="3"/>
  <c r="A76" i="3"/>
  <c r="A83" i="3"/>
  <c r="A153" i="3"/>
  <c r="A170" i="3"/>
  <c r="A106" i="3"/>
  <c r="A42" i="3"/>
  <c r="X42" i="3"/>
  <c r="A65" i="3"/>
  <c r="A5" i="4"/>
  <c r="B5" i="4"/>
  <c r="K39" i="4"/>
  <c r="V38" i="4"/>
  <c r="P6" i="4"/>
  <c r="Q5" i="4"/>
  <c r="U6" i="4"/>
  <c r="BP6" i="4" s="1"/>
  <c r="AA38" i="4"/>
  <c r="Z39" i="4"/>
  <c r="Z40" i="4" s="1"/>
  <c r="B38" i="4"/>
  <c r="A39" i="4"/>
  <c r="Z6" i="4"/>
  <c r="BQ6" i="4" s="1"/>
  <c r="AA5" i="4"/>
  <c r="A6" i="4"/>
  <c r="B6" i="4"/>
  <c r="BS4" i="4"/>
  <c r="Q37" i="4"/>
  <c r="BU4" i="4"/>
  <c r="B37" i="4"/>
  <c r="BR4" i="4"/>
  <c r="V37" i="4"/>
  <c r="BV4" i="4"/>
  <c r="U7" i="4"/>
  <c r="BP7" i="4" s="1"/>
  <c r="V6" i="4"/>
  <c r="BO4" i="4"/>
  <c r="BO5" i="4"/>
  <c r="Q4" i="4"/>
  <c r="AA6" i="4"/>
  <c r="Z7" i="4"/>
  <c r="AA37" i="4"/>
  <c r="BW4" i="4"/>
  <c r="BW5" i="4"/>
  <c r="L37" i="4"/>
  <c r="BT4" i="4"/>
  <c r="BQ4" i="4"/>
  <c r="BQ5" i="4"/>
  <c r="AA4" i="4"/>
  <c r="V4" i="4"/>
  <c r="BP4" i="4"/>
  <c r="AA39" i="4"/>
  <c r="BW6" i="4"/>
  <c r="L4" i="4"/>
  <c r="BN4" i="4"/>
  <c r="BN5" i="4"/>
  <c r="L39" i="4"/>
  <c r="K40" i="4"/>
  <c r="BT5" i="4"/>
  <c r="BT6" i="4"/>
  <c r="A7" i="4"/>
  <c r="B7" i="4"/>
  <c r="BR5" i="4"/>
  <c r="BR6" i="4"/>
  <c r="AA7" i="4"/>
  <c r="A8" i="4"/>
  <c r="B8" i="4"/>
  <c r="A9" i="4"/>
  <c r="A10" i="4"/>
  <c r="B9" i="4"/>
  <c r="A11" i="4"/>
  <c r="B10" i="4"/>
  <c r="A12" i="4"/>
  <c r="B11" i="4"/>
  <c r="A13" i="4"/>
  <c r="B12" i="4"/>
  <c r="A14" i="4"/>
  <c r="B13" i="4"/>
  <c r="A15" i="4"/>
  <c r="B14" i="4"/>
  <c r="A16" i="4"/>
  <c r="B15" i="4"/>
  <c r="A17" i="4"/>
  <c r="B16" i="4"/>
  <c r="A18" i="4"/>
  <c r="B17" i="4"/>
  <c r="A19" i="4"/>
  <c r="B18" i="4"/>
  <c r="A20" i="4"/>
  <c r="B19" i="4"/>
  <c r="A21" i="4"/>
  <c r="B20" i="4"/>
  <c r="A22" i="4"/>
  <c r="B21" i="4"/>
  <c r="A23" i="4"/>
  <c r="B22" i="4"/>
  <c r="A24" i="4"/>
  <c r="B23" i="4"/>
  <c r="A25" i="4"/>
  <c r="B24" i="4"/>
  <c r="A26" i="4"/>
  <c r="B25" i="4"/>
  <c r="A27" i="4"/>
  <c r="B26" i="4"/>
  <c r="A28" i="4"/>
  <c r="B27" i="4"/>
  <c r="A29" i="4"/>
  <c r="B28" i="4"/>
  <c r="A30" i="4"/>
  <c r="B29" i="4"/>
  <c r="A31" i="4"/>
  <c r="B30" i="4"/>
  <c r="A32" i="4"/>
  <c r="B31" i="4"/>
  <c r="A33" i="4"/>
  <c r="B32" i="4"/>
  <c r="A34" i="4"/>
  <c r="B33" i="4"/>
  <c r="B34" i="4"/>
  <c r="J113" i="3"/>
  <c r="J107" i="3"/>
  <c r="J106" i="3"/>
  <c r="J92" i="3"/>
  <c r="J91" i="3"/>
  <c r="J85" i="3"/>
  <c r="J84" i="3"/>
  <c r="J79" i="3"/>
  <c r="J78" i="3"/>
  <c r="J71" i="3"/>
  <c r="J70" i="3"/>
  <c r="J64" i="3"/>
  <c r="J63" i="3"/>
  <c r="J57" i="3"/>
  <c r="J56" i="3"/>
  <c r="J50" i="3"/>
  <c r="J49" i="3"/>
  <c r="J43" i="3"/>
  <c r="J36" i="3"/>
  <c r="J29" i="3"/>
  <c r="J21" i="3"/>
  <c r="J8" i="3"/>
  <c r="J355" i="3"/>
  <c r="J188" i="3"/>
  <c r="J116" i="3"/>
  <c r="AA7" i="1"/>
  <c r="AB7" i="1"/>
  <c r="AC7" i="1"/>
  <c r="Z7" i="1"/>
  <c r="Y7" i="1"/>
  <c r="X7" i="1"/>
  <c r="W7" i="1"/>
  <c r="V7" i="1"/>
  <c r="U7" i="1"/>
  <c r="T7" i="1"/>
  <c r="S7" i="1"/>
  <c r="R7" i="1"/>
  <c r="Q7" i="1"/>
  <c r="O7" i="1"/>
  <c r="AH11" i="1"/>
  <c r="AK23" i="1"/>
  <c r="J379" i="3"/>
  <c r="J378" i="3"/>
  <c r="J377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4" i="3"/>
  <c r="J353" i="3"/>
  <c r="J352" i="3"/>
  <c r="J351" i="3"/>
  <c r="J350" i="3"/>
  <c r="J349" i="3"/>
  <c r="J347" i="3"/>
  <c r="J346" i="3"/>
  <c r="J345" i="3"/>
  <c r="J344" i="3"/>
  <c r="J343" i="3"/>
  <c r="J342" i="3"/>
  <c r="J340" i="3"/>
  <c r="J339" i="3"/>
  <c r="J338" i="3"/>
  <c r="J337" i="3"/>
  <c r="J336" i="3"/>
  <c r="J335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19" i="3"/>
  <c r="J318" i="3"/>
  <c r="J317" i="3"/>
  <c r="J316" i="3"/>
  <c r="J314" i="3"/>
  <c r="J313" i="3"/>
  <c r="J312" i="3"/>
  <c r="J311" i="3"/>
  <c r="J310" i="3"/>
  <c r="J309" i="3"/>
  <c r="J308" i="3"/>
  <c r="J307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1" i="3"/>
  <c r="J290" i="3"/>
  <c r="J289" i="3"/>
  <c r="J286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07" i="3"/>
  <c r="J206" i="3"/>
  <c r="J205" i="3"/>
  <c r="J204" i="3"/>
  <c r="J203" i="3"/>
  <c r="J201" i="3"/>
  <c r="J200" i="3"/>
  <c r="J199" i="3"/>
  <c r="J198" i="3"/>
  <c r="J194" i="3"/>
  <c r="J193" i="3"/>
  <c r="J192" i="3"/>
  <c r="J191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37" i="3"/>
  <c r="J136" i="3"/>
  <c r="J135" i="3"/>
  <c r="J134" i="3"/>
  <c r="J133" i="3"/>
  <c r="J132" i="3"/>
  <c r="J131" i="3"/>
  <c r="J130" i="3"/>
  <c r="J129" i="3"/>
  <c r="J128" i="3"/>
  <c r="J123" i="3"/>
  <c r="J122" i="3"/>
  <c r="J121" i="3"/>
  <c r="J120" i="3"/>
  <c r="J119" i="3"/>
  <c r="J115" i="3"/>
  <c r="J114" i="3"/>
  <c r="J111" i="3"/>
  <c r="J110" i="3"/>
  <c r="J109" i="3"/>
  <c r="J108" i="3"/>
  <c r="J104" i="3"/>
  <c r="J102" i="3"/>
  <c r="J101" i="3"/>
  <c r="J100" i="3"/>
  <c r="J97" i="3"/>
  <c r="J96" i="3"/>
  <c r="J94" i="3"/>
  <c r="J93" i="3"/>
  <c r="J90" i="3"/>
  <c r="J89" i="3"/>
  <c r="J88" i="3"/>
  <c r="J87" i="3"/>
  <c r="J86" i="3"/>
  <c r="J83" i="3"/>
  <c r="J81" i="3"/>
  <c r="J80" i="3"/>
  <c r="J77" i="3"/>
  <c r="J76" i="3"/>
  <c r="J75" i="3"/>
  <c r="J74" i="3"/>
  <c r="J73" i="3"/>
  <c r="J72" i="3"/>
  <c r="J69" i="3"/>
  <c r="J67" i="3"/>
  <c r="J66" i="3"/>
  <c r="J65" i="3"/>
  <c r="J62" i="3"/>
  <c r="J60" i="3"/>
  <c r="J59" i="3"/>
  <c r="J58" i="3"/>
  <c r="J55" i="3"/>
  <c r="J54" i="3"/>
  <c r="J53" i="3"/>
  <c r="J52" i="3"/>
  <c r="J51" i="3"/>
  <c r="J48" i="3"/>
  <c r="J47" i="3"/>
  <c r="J46" i="3"/>
  <c r="J45" i="3"/>
  <c r="J44" i="3"/>
  <c r="J42" i="3"/>
  <c r="J41" i="3"/>
  <c r="J39" i="3"/>
  <c r="J38" i="3"/>
  <c r="J37" i="3"/>
  <c r="J35" i="3"/>
  <c r="J34" i="3"/>
  <c r="J33" i="3"/>
  <c r="J27" i="3"/>
  <c r="J25" i="3"/>
  <c r="J20" i="3"/>
  <c r="J19" i="3"/>
  <c r="J18" i="3"/>
  <c r="J17" i="3"/>
  <c r="J16" i="3"/>
  <c r="J15" i="3"/>
  <c r="J14" i="3"/>
  <c r="J13" i="3"/>
  <c r="J11" i="3"/>
  <c r="J10" i="3"/>
  <c r="J9" i="3"/>
  <c r="J7" i="3"/>
  <c r="J6" i="3"/>
  <c r="J5" i="3"/>
  <c r="J4" i="3"/>
  <c r="J3" i="3"/>
  <c r="J2" i="3"/>
  <c r="AH18" i="1"/>
  <c r="AH17" i="1"/>
  <c r="AH16" i="1"/>
  <c r="AH15" i="1"/>
  <c r="AH14" i="1"/>
  <c r="AH13" i="1"/>
  <c r="AH12" i="1"/>
  <c r="AH7" i="1"/>
  <c r="P7" i="1"/>
  <c r="AD7" i="1"/>
  <c r="AF7" i="1"/>
  <c r="F19" i="3"/>
  <c r="F12" i="3"/>
  <c r="F5" i="3"/>
  <c r="C6" i="1"/>
  <c r="H5" i="3"/>
  <c r="F7" i="1"/>
  <c r="K7" i="1"/>
  <c r="M7" i="1"/>
  <c r="BD5" i="1"/>
  <c r="BC5" i="1"/>
  <c r="BB5" i="1"/>
  <c r="BA5" i="1"/>
  <c r="AZ5" i="1"/>
  <c r="AY5" i="1"/>
  <c r="AX5" i="1"/>
  <c r="AW5" i="1"/>
  <c r="AV5" i="1"/>
  <c r="AU5" i="1"/>
  <c r="AT5" i="1"/>
  <c r="AS5" i="1"/>
  <c r="M6" i="1"/>
  <c r="G5" i="3"/>
  <c r="E5" i="3"/>
  <c r="U5" i="3"/>
  <c r="F26" i="3"/>
  <c r="H6" i="3"/>
  <c r="H4" i="3"/>
  <c r="L7" i="1"/>
  <c r="L6" i="1"/>
  <c r="J7" i="1"/>
  <c r="J6" i="1"/>
  <c r="K6" i="1"/>
  <c r="G7" i="1"/>
  <c r="G6" i="1"/>
  <c r="F6" i="1"/>
  <c r="N7" i="1"/>
  <c r="N6" i="1"/>
  <c r="H7" i="1"/>
  <c r="F61" i="3"/>
  <c r="F40" i="3"/>
  <c r="I4" i="3"/>
  <c r="AA4" i="3"/>
  <c r="I5" i="3"/>
  <c r="AA5" i="3"/>
  <c r="G6" i="3"/>
  <c r="I6" i="3"/>
  <c r="AA6" i="3"/>
  <c r="H6" i="1"/>
  <c r="I7" i="1"/>
  <c r="I6" i="1"/>
  <c r="G4" i="3"/>
  <c r="E4" i="3"/>
  <c r="U4" i="3"/>
  <c r="E6" i="3"/>
  <c r="U6" i="3"/>
  <c r="H3" i="3"/>
  <c r="I3" i="3"/>
  <c r="H7" i="3"/>
  <c r="I7" i="3"/>
  <c r="F82" i="3"/>
  <c r="F68" i="3"/>
  <c r="F103" i="3"/>
  <c r="BL4" i="4"/>
  <c r="BL5" i="4" s="1"/>
  <c r="B4" i="4"/>
  <c r="AA3" i="3"/>
  <c r="G3" i="3"/>
  <c r="AA7" i="3"/>
  <c r="G7" i="3"/>
  <c r="H8" i="3"/>
  <c r="I8" i="3"/>
  <c r="E7" i="3"/>
  <c r="U7" i="3"/>
  <c r="E3" i="3"/>
  <c r="U3" i="3"/>
  <c r="H2" i="3"/>
  <c r="F117" i="3"/>
  <c r="I2" i="3"/>
  <c r="AA2" i="3"/>
  <c r="G2" i="3"/>
  <c r="AA8" i="3"/>
  <c r="G8" i="3"/>
  <c r="E8" i="3"/>
  <c r="U8" i="3"/>
  <c r="H9" i="3"/>
  <c r="E2" i="3"/>
  <c r="U2" i="3"/>
  <c r="F124" i="3"/>
  <c r="BL6" i="4"/>
  <c r="BL7" i="4"/>
  <c r="I9" i="3"/>
  <c r="AA9" i="3"/>
  <c r="G9" i="3"/>
  <c r="E9" i="3"/>
  <c r="U9" i="3"/>
  <c r="H10" i="3"/>
  <c r="F166" i="3"/>
  <c r="BL10" i="4"/>
  <c r="BL9" i="4"/>
  <c r="BL8" i="4"/>
  <c r="BL11" i="4"/>
  <c r="BL13" i="4"/>
  <c r="BL14" i="4"/>
  <c r="I10" i="3"/>
  <c r="AA10" i="3"/>
  <c r="BL16" i="4"/>
  <c r="G10" i="3"/>
  <c r="H11" i="3"/>
  <c r="E10" i="3"/>
  <c r="U10" i="3"/>
  <c r="BL15" i="4"/>
  <c r="BL17" i="4"/>
  <c r="I11" i="3"/>
  <c r="AA11" i="3"/>
  <c r="G11" i="3"/>
  <c r="E11" i="3"/>
  <c r="U11" i="3"/>
  <c r="H12" i="3"/>
  <c r="BL18" i="4"/>
  <c r="I12" i="3"/>
  <c r="AA12" i="3"/>
  <c r="BM2" i="4"/>
  <c r="G12" i="3"/>
  <c r="E12" i="3"/>
  <c r="U12" i="3"/>
  <c r="H13" i="3"/>
  <c r="I13" i="3"/>
  <c r="AA13" i="3"/>
  <c r="G13" i="3"/>
  <c r="E13" i="3"/>
  <c r="U13" i="3"/>
  <c r="H14" i="3"/>
  <c r="BL20" i="4"/>
  <c r="BL22" i="4"/>
  <c r="BL23" i="4"/>
  <c r="I14" i="3"/>
  <c r="AA14" i="3"/>
  <c r="G14" i="3"/>
  <c r="E14" i="3"/>
  <c r="U14" i="3"/>
  <c r="H15" i="3"/>
  <c r="I15" i="3"/>
  <c r="BL21" i="4"/>
  <c r="BL25" i="4"/>
  <c r="AA15" i="3"/>
  <c r="G15" i="3"/>
  <c r="E15" i="3"/>
  <c r="U15" i="3"/>
  <c r="H16" i="3"/>
  <c r="BL24" i="4"/>
  <c r="I16" i="3"/>
  <c r="AA16" i="3"/>
  <c r="G16" i="3"/>
  <c r="E16" i="3"/>
  <c r="U16" i="3"/>
  <c r="H17" i="3"/>
  <c r="BL30" i="4"/>
  <c r="BL27" i="4"/>
  <c r="I17" i="3"/>
  <c r="AA17" i="3"/>
  <c r="G17" i="3"/>
  <c r="E17" i="3"/>
  <c r="U17" i="3"/>
  <c r="H18" i="3"/>
  <c r="I18" i="3"/>
  <c r="BL32" i="4"/>
  <c r="BL28" i="4"/>
  <c r="BL34" i="4"/>
  <c r="BL29" i="4"/>
  <c r="BL31" i="4"/>
  <c r="AA18" i="3"/>
  <c r="G18" i="3"/>
  <c r="E18" i="3"/>
  <c r="U18" i="3"/>
  <c r="H19" i="3"/>
  <c r="I19" i="3"/>
  <c r="AA19" i="3"/>
  <c r="G19" i="3"/>
  <c r="E19" i="3"/>
  <c r="U19" i="3"/>
  <c r="H20" i="3"/>
  <c r="H21" i="3"/>
  <c r="I20" i="3"/>
  <c r="AA20" i="3"/>
  <c r="G20" i="3"/>
  <c r="E20" i="3"/>
  <c r="U20" i="3"/>
  <c r="I21" i="3"/>
  <c r="AA21" i="3"/>
  <c r="E21" i="3"/>
  <c r="U21" i="3"/>
  <c r="H22" i="3"/>
  <c r="E22" i="3"/>
  <c r="U22" i="3"/>
  <c r="G21" i="3"/>
  <c r="I22" i="3"/>
  <c r="AA22" i="3"/>
  <c r="G22" i="3"/>
  <c r="H23" i="3"/>
  <c r="I23" i="3"/>
  <c r="AA23" i="3"/>
  <c r="G23" i="3"/>
  <c r="E23" i="3"/>
  <c r="U23" i="3"/>
  <c r="H24" i="3"/>
  <c r="I24" i="3"/>
  <c r="AA24" i="3"/>
  <c r="G24" i="3"/>
  <c r="E24" i="3"/>
  <c r="U24" i="3"/>
  <c r="H25" i="3"/>
  <c r="I25" i="3"/>
  <c r="AA25" i="3"/>
  <c r="G25" i="3"/>
  <c r="E25" i="3"/>
  <c r="U25" i="3"/>
  <c r="H26" i="3"/>
  <c r="I26" i="3"/>
  <c r="AA26" i="3"/>
  <c r="G26" i="3"/>
  <c r="E26" i="3"/>
  <c r="U26" i="3"/>
  <c r="H27" i="3"/>
  <c r="I27" i="3"/>
  <c r="AA27" i="3"/>
  <c r="G27" i="3"/>
  <c r="E27" i="3"/>
  <c r="U27" i="3"/>
  <c r="H28" i="3"/>
  <c r="H29" i="3"/>
  <c r="I29" i="3"/>
  <c r="AA29" i="3"/>
  <c r="I28" i="3"/>
  <c r="AA28" i="3"/>
  <c r="G28" i="3"/>
  <c r="E28" i="3"/>
  <c r="U28" i="3"/>
  <c r="E29" i="3"/>
  <c r="U29" i="3"/>
  <c r="G29" i="3"/>
  <c r="H30" i="3"/>
  <c r="I30" i="3"/>
  <c r="AA30" i="3"/>
  <c r="G30" i="3"/>
  <c r="E30" i="3"/>
  <c r="U30" i="3"/>
  <c r="H31" i="3"/>
  <c r="I31" i="3"/>
  <c r="AA31" i="3"/>
  <c r="G31" i="3"/>
  <c r="E31" i="3"/>
  <c r="U31" i="3"/>
  <c r="H32" i="3"/>
  <c r="I32" i="3"/>
  <c r="AA32" i="3"/>
  <c r="G32" i="3"/>
  <c r="E32" i="3"/>
  <c r="U32" i="3"/>
  <c r="H33" i="3"/>
  <c r="I33" i="3"/>
  <c r="AA33" i="3"/>
  <c r="G33" i="3"/>
  <c r="E33" i="3"/>
  <c r="U33" i="3"/>
  <c r="H34" i="3"/>
  <c r="I34" i="3"/>
  <c r="AA34" i="3"/>
  <c r="G34" i="3"/>
  <c r="E34" i="3"/>
  <c r="U34" i="3"/>
  <c r="H35" i="3"/>
  <c r="I35" i="3"/>
  <c r="H36" i="3"/>
  <c r="G35" i="3"/>
  <c r="E35" i="3"/>
  <c r="U35" i="3"/>
  <c r="I36" i="3"/>
  <c r="AA35" i="3"/>
  <c r="G36" i="3"/>
  <c r="E36" i="3"/>
  <c r="U36" i="3"/>
  <c r="F5" i="4"/>
  <c r="BM5" i="4" s="1"/>
  <c r="BM4" i="4"/>
  <c r="G4" i="4"/>
  <c r="H37" i="3"/>
  <c r="I37" i="3"/>
  <c r="AA36" i="3"/>
  <c r="F6" i="4"/>
  <c r="F7" i="4" s="1"/>
  <c r="AA37" i="3"/>
  <c r="G37" i="3"/>
  <c r="E37" i="3"/>
  <c r="U37" i="3"/>
  <c r="H38" i="3"/>
  <c r="I38" i="3"/>
  <c r="BM6" i="4"/>
  <c r="AA38" i="3"/>
  <c r="G38" i="3"/>
  <c r="E38" i="3"/>
  <c r="U38" i="3"/>
  <c r="H39" i="3"/>
  <c r="I39" i="3"/>
  <c r="AA39" i="3"/>
  <c r="G39" i="3"/>
  <c r="E39" i="3"/>
  <c r="U39" i="3"/>
  <c r="H40" i="3"/>
  <c r="I40" i="3"/>
  <c r="AA40" i="3"/>
  <c r="G40" i="3"/>
  <c r="E40" i="3"/>
  <c r="U40" i="3"/>
  <c r="H41" i="3"/>
  <c r="I41" i="3"/>
  <c r="AA41" i="3"/>
  <c r="G41" i="3"/>
  <c r="E41" i="3"/>
  <c r="U41" i="3"/>
  <c r="H42" i="3"/>
  <c r="H43" i="3"/>
  <c r="E43" i="3"/>
  <c r="U43" i="3"/>
  <c r="I42" i="3"/>
  <c r="AA42" i="3"/>
  <c r="G42" i="3"/>
  <c r="E42" i="3"/>
  <c r="U42" i="3"/>
  <c r="I43" i="3"/>
  <c r="AA43" i="3"/>
  <c r="G43" i="3"/>
  <c r="H44" i="3"/>
  <c r="I44" i="3"/>
  <c r="AA44" i="3"/>
  <c r="G44" i="3"/>
  <c r="E44" i="3"/>
  <c r="U44" i="3"/>
  <c r="H45" i="3"/>
  <c r="I45" i="3"/>
  <c r="AA45" i="3"/>
  <c r="G45" i="3"/>
  <c r="E45" i="3"/>
  <c r="U45" i="3"/>
  <c r="H46" i="3"/>
  <c r="I46" i="3"/>
  <c r="AA46" i="3"/>
  <c r="G46" i="3"/>
  <c r="E46" i="3"/>
  <c r="U46" i="3"/>
  <c r="H47" i="3"/>
  <c r="I47" i="3"/>
  <c r="AA47" i="3"/>
  <c r="G47" i="3"/>
  <c r="E47" i="3"/>
  <c r="U47" i="3"/>
  <c r="H48" i="3"/>
  <c r="H49" i="3"/>
  <c r="I48" i="3"/>
  <c r="AA48" i="3"/>
  <c r="G48" i="3"/>
  <c r="E48" i="3"/>
  <c r="U48" i="3"/>
  <c r="I49" i="3"/>
  <c r="AA49" i="3"/>
  <c r="G49" i="3"/>
  <c r="H50" i="3"/>
  <c r="E49" i="3"/>
  <c r="U49" i="3"/>
  <c r="I50" i="3"/>
  <c r="AA50" i="3"/>
  <c r="H51" i="3"/>
  <c r="G51" i="3"/>
  <c r="E50" i="3"/>
  <c r="U50" i="3"/>
  <c r="G50" i="3"/>
  <c r="H52" i="3"/>
  <c r="I52" i="3"/>
  <c r="E51" i="3"/>
  <c r="U51" i="3"/>
  <c r="I51" i="3"/>
  <c r="AA51" i="3"/>
  <c r="AA52" i="3"/>
  <c r="G52" i="3"/>
  <c r="E52" i="3"/>
  <c r="U52" i="3"/>
  <c r="H53" i="3"/>
  <c r="I53" i="3"/>
  <c r="AA53" i="3"/>
  <c r="G53" i="3"/>
  <c r="E53" i="3"/>
  <c r="U53" i="3"/>
  <c r="H54" i="3"/>
  <c r="I54" i="3"/>
  <c r="AA54" i="3"/>
  <c r="G54" i="3"/>
  <c r="E54" i="3"/>
  <c r="U54" i="3"/>
  <c r="H55" i="3"/>
  <c r="H56" i="3"/>
  <c r="I55" i="3"/>
  <c r="AA55" i="3"/>
  <c r="G55" i="3"/>
  <c r="E55" i="3"/>
  <c r="U55" i="3"/>
  <c r="I56" i="3"/>
  <c r="AA56" i="3"/>
  <c r="H57" i="3"/>
  <c r="I57" i="3"/>
  <c r="AA57" i="3"/>
  <c r="G56" i="3"/>
  <c r="E56" i="3"/>
  <c r="U56" i="3"/>
  <c r="G57" i="3"/>
  <c r="H58" i="3"/>
  <c r="E57" i="3"/>
  <c r="U57" i="3"/>
  <c r="I58" i="3"/>
  <c r="AA58" i="3"/>
  <c r="G58" i="3"/>
  <c r="H59" i="3"/>
  <c r="E58" i="3"/>
  <c r="U58" i="3"/>
  <c r="I59" i="3"/>
  <c r="AA59" i="3"/>
  <c r="H60" i="3"/>
  <c r="G59" i="3"/>
  <c r="E59" i="3"/>
  <c r="U59" i="3"/>
  <c r="I60" i="3"/>
  <c r="AA60" i="3"/>
  <c r="H61" i="3"/>
  <c r="E60" i="3"/>
  <c r="U60" i="3"/>
  <c r="G60" i="3"/>
  <c r="E61" i="3"/>
  <c r="U61" i="3"/>
  <c r="G61" i="3"/>
  <c r="H62" i="3"/>
  <c r="H63" i="3"/>
  <c r="I63" i="3"/>
  <c r="I61" i="3"/>
  <c r="AA61" i="3"/>
  <c r="G62" i="3"/>
  <c r="I62" i="3"/>
  <c r="AA62" i="3"/>
  <c r="E62" i="3"/>
  <c r="U62" i="3"/>
  <c r="H64" i="3"/>
  <c r="G63" i="3"/>
  <c r="E63" i="3"/>
  <c r="U63" i="3"/>
  <c r="AA63" i="3"/>
  <c r="H65" i="3"/>
  <c r="G65" i="3"/>
  <c r="G64" i="3"/>
  <c r="E64" i="3"/>
  <c r="U64" i="3"/>
  <c r="I64" i="3"/>
  <c r="AA64" i="3"/>
  <c r="H66" i="3"/>
  <c r="I66" i="3"/>
  <c r="E65" i="3"/>
  <c r="U65" i="3"/>
  <c r="I65" i="3"/>
  <c r="AA65" i="3"/>
  <c r="I32" i="4"/>
  <c r="F32" i="4"/>
  <c r="BM32" i="4" s="1"/>
  <c r="E66" i="3"/>
  <c r="U66" i="3"/>
  <c r="G66" i="3"/>
  <c r="H67" i="3"/>
  <c r="G67" i="3"/>
  <c r="AA66" i="3"/>
  <c r="J32" i="4"/>
  <c r="H32" i="4"/>
  <c r="G32" i="4"/>
  <c r="H68" i="3"/>
  <c r="I67" i="3"/>
  <c r="AA67" i="3"/>
  <c r="E67" i="3"/>
  <c r="U67" i="3"/>
  <c r="BU2" i="4"/>
  <c r="BR2" i="4"/>
  <c r="BP2" i="4"/>
  <c r="BQ2" i="4"/>
  <c r="BO2" i="4"/>
  <c r="BN2" i="4"/>
  <c r="BW2" i="4"/>
  <c r="BT2" i="4"/>
  <c r="BS2" i="4"/>
  <c r="BV2" i="4"/>
  <c r="H69" i="3"/>
  <c r="I68" i="3"/>
  <c r="AA68" i="3"/>
  <c r="G68" i="3"/>
  <c r="E68" i="3"/>
  <c r="U68" i="3"/>
  <c r="H70" i="3"/>
  <c r="I69" i="3"/>
  <c r="G69" i="3"/>
  <c r="E69" i="3"/>
  <c r="U69" i="3"/>
  <c r="I70" i="3"/>
  <c r="AA70" i="3"/>
  <c r="G70" i="3"/>
  <c r="E70" i="3"/>
  <c r="U70" i="3"/>
  <c r="H71" i="3"/>
  <c r="AA69" i="3"/>
  <c r="I71" i="3"/>
  <c r="AA71" i="3"/>
  <c r="E71" i="3"/>
  <c r="U71" i="3"/>
  <c r="H72" i="3"/>
  <c r="G72" i="3"/>
  <c r="G71" i="3"/>
  <c r="H73" i="3"/>
  <c r="I73" i="3"/>
  <c r="E72" i="3"/>
  <c r="U72" i="3"/>
  <c r="I72" i="3"/>
  <c r="AA72" i="3"/>
  <c r="H74" i="3"/>
  <c r="I74" i="3"/>
  <c r="E73" i="3"/>
  <c r="U73" i="3"/>
  <c r="G73" i="3"/>
  <c r="AA73" i="3"/>
  <c r="H75" i="3"/>
  <c r="G74" i="3"/>
  <c r="E74" i="3"/>
  <c r="U74" i="3"/>
  <c r="AA74" i="3"/>
  <c r="I75" i="3"/>
  <c r="H76" i="3"/>
  <c r="E75" i="3"/>
  <c r="U75" i="3"/>
  <c r="G75" i="3"/>
  <c r="I76" i="3"/>
  <c r="AA75" i="3"/>
  <c r="G76" i="3"/>
  <c r="E76" i="3"/>
  <c r="U76" i="3"/>
  <c r="H77" i="3"/>
  <c r="H78" i="3"/>
  <c r="I78" i="3"/>
  <c r="I77" i="3"/>
  <c r="AA76" i="3"/>
  <c r="G77" i="3"/>
  <c r="E77" i="3"/>
  <c r="U77" i="3"/>
  <c r="G78" i="3"/>
  <c r="H79" i="3"/>
  <c r="I79" i="3"/>
  <c r="E78" i="3"/>
  <c r="U78" i="3"/>
  <c r="AA77" i="3"/>
  <c r="AA78" i="3"/>
  <c r="G79" i="3"/>
  <c r="H80" i="3"/>
  <c r="I80" i="3"/>
  <c r="E79" i="3"/>
  <c r="U79" i="3"/>
  <c r="AA79" i="3"/>
  <c r="H81" i="3"/>
  <c r="I81" i="3"/>
  <c r="E80" i="3"/>
  <c r="U80" i="3"/>
  <c r="G80" i="3"/>
  <c r="AA80" i="3"/>
  <c r="H82" i="3"/>
  <c r="E81" i="3"/>
  <c r="U81" i="3"/>
  <c r="G81" i="3"/>
  <c r="AA81" i="3"/>
  <c r="I82" i="3"/>
  <c r="H83" i="3"/>
  <c r="H84" i="3"/>
  <c r="E82" i="3"/>
  <c r="U82" i="3"/>
  <c r="G82" i="3"/>
  <c r="AA82" i="3"/>
  <c r="E83" i="3"/>
  <c r="U83" i="3"/>
  <c r="I84" i="3"/>
  <c r="AA84" i="3"/>
  <c r="H85" i="3"/>
  <c r="I85" i="3"/>
  <c r="G83" i="3"/>
  <c r="I83" i="3"/>
  <c r="AA83" i="3"/>
  <c r="E84" i="3"/>
  <c r="U84" i="3"/>
  <c r="G84" i="3"/>
  <c r="G85" i="3"/>
  <c r="H86" i="3"/>
  <c r="I86" i="3"/>
  <c r="E85" i="3"/>
  <c r="U85" i="3"/>
  <c r="AA85" i="3"/>
  <c r="H87" i="3"/>
  <c r="I87" i="3"/>
  <c r="E86" i="3"/>
  <c r="U86" i="3"/>
  <c r="G86" i="3"/>
  <c r="AA86" i="3"/>
  <c r="G87" i="3"/>
  <c r="E87" i="3"/>
  <c r="U87" i="3"/>
  <c r="H88" i="3"/>
  <c r="I88" i="3"/>
  <c r="AA87" i="3"/>
  <c r="G88" i="3"/>
  <c r="E88" i="3"/>
  <c r="U88" i="3"/>
  <c r="H89" i="3"/>
  <c r="I89" i="3"/>
  <c r="AA88" i="3"/>
  <c r="G89" i="3"/>
  <c r="E89" i="3"/>
  <c r="U89" i="3"/>
  <c r="H90" i="3"/>
  <c r="H91" i="3"/>
  <c r="I91" i="3"/>
  <c r="I90" i="3"/>
  <c r="AA89" i="3"/>
  <c r="G90" i="3"/>
  <c r="E90" i="3"/>
  <c r="U90" i="3"/>
  <c r="G91" i="3"/>
  <c r="H92" i="3"/>
  <c r="I92" i="3"/>
  <c r="E91" i="3"/>
  <c r="U91" i="3"/>
  <c r="AA90" i="3"/>
  <c r="AA91" i="3"/>
  <c r="E92" i="3"/>
  <c r="U92" i="3"/>
  <c r="G92" i="3"/>
  <c r="H93" i="3"/>
  <c r="I93" i="3"/>
  <c r="AA92" i="3"/>
  <c r="H94" i="3"/>
  <c r="I94" i="3"/>
  <c r="E93" i="3"/>
  <c r="U93" i="3"/>
  <c r="G93" i="3"/>
  <c r="AA93" i="3"/>
  <c r="G94" i="3"/>
  <c r="E94" i="3"/>
  <c r="U94" i="3"/>
  <c r="H95" i="3"/>
  <c r="I95" i="3"/>
  <c r="AA94" i="3"/>
  <c r="G95" i="3"/>
  <c r="E95" i="3"/>
  <c r="U95" i="3"/>
  <c r="H96" i="3"/>
  <c r="I96" i="3"/>
  <c r="AA95" i="3"/>
  <c r="G96" i="3"/>
  <c r="E96" i="3"/>
  <c r="U96" i="3"/>
  <c r="H97" i="3"/>
  <c r="I97" i="3"/>
  <c r="AA96" i="3"/>
  <c r="G97" i="3"/>
  <c r="E97" i="3"/>
  <c r="U97" i="3"/>
  <c r="H98" i="3"/>
  <c r="I98" i="3"/>
  <c r="AA97" i="3"/>
  <c r="G98" i="3"/>
  <c r="E98" i="3"/>
  <c r="U98" i="3"/>
  <c r="H99" i="3"/>
  <c r="I99" i="3"/>
  <c r="AA98" i="3"/>
  <c r="G99" i="3"/>
  <c r="E99" i="3"/>
  <c r="U99" i="3"/>
  <c r="H100" i="3"/>
  <c r="I100" i="3"/>
  <c r="AA99" i="3"/>
  <c r="G100" i="3"/>
  <c r="E100" i="3"/>
  <c r="U100" i="3"/>
  <c r="H101" i="3"/>
  <c r="I101" i="3"/>
  <c r="AA100" i="3"/>
  <c r="G101" i="3"/>
  <c r="E101" i="3"/>
  <c r="U101" i="3"/>
  <c r="H102" i="3"/>
  <c r="I102" i="3"/>
  <c r="AA101" i="3"/>
  <c r="G102" i="3"/>
  <c r="E102" i="3"/>
  <c r="U102" i="3"/>
  <c r="H103" i="3"/>
  <c r="I103" i="3"/>
  <c r="AA102" i="3"/>
  <c r="G103" i="3"/>
  <c r="E103" i="3"/>
  <c r="U103" i="3"/>
  <c r="H104" i="3"/>
  <c r="I104" i="3"/>
  <c r="AA103" i="3"/>
  <c r="G104" i="3"/>
  <c r="E104" i="3"/>
  <c r="U104" i="3"/>
  <c r="H105" i="3"/>
  <c r="H106" i="3"/>
  <c r="I106" i="3"/>
  <c r="I105" i="3"/>
  <c r="AA105" i="3"/>
  <c r="AA104" i="3"/>
  <c r="G105" i="3"/>
  <c r="E105" i="3"/>
  <c r="U105" i="3"/>
  <c r="H107" i="3"/>
  <c r="I107" i="3"/>
  <c r="G106" i="3"/>
  <c r="E106" i="3"/>
  <c r="U106" i="3"/>
  <c r="AA106" i="3"/>
  <c r="G107" i="3"/>
  <c r="E107" i="3"/>
  <c r="U107" i="3"/>
  <c r="H108" i="3"/>
  <c r="I108" i="3"/>
  <c r="AA107" i="3"/>
  <c r="E108" i="3"/>
  <c r="U108" i="3"/>
  <c r="H109" i="3"/>
  <c r="I109" i="3"/>
  <c r="G108" i="3"/>
  <c r="AA108" i="3"/>
  <c r="G109" i="3"/>
  <c r="E109" i="3"/>
  <c r="U109" i="3"/>
  <c r="H110" i="3"/>
  <c r="I110" i="3"/>
  <c r="AA109" i="3"/>
  <c r="G110" i="3"/>
  <c r="E110" i="3"/>
  <c r="U110" i="3"/>
  <c r="H111" i="3"/>
  <c r="H112" i="3"/>
  <c r="I112" i="3"/>
  <c r="I111" i="3"/>
  <c r="AA110" i="3"/>
  <c r="G111" i="3"/>
  <c r="E111" i="3"/>
  <c r="U111" i="3"/>
  <c r="E112" i="3"/>
  <c r="U112" i="3"/>
  <c r="H113" i="3"/>
  <c r="I113" i="3"/>
  <c r="G112" i="3"/>
  <c r="AA112" i="3"/>
  <c r="AA111" i="3"/>
  <c r="H114" i="3"/>
  <c r="I114" i="3"/>
  <c r="E113" i="3"/>
  <c r="U113" i="3"/>
  <c r="G113" i="3"/>
  <c r="AA113" i="3"/>
  <c r="H115" i="3"/>
  <c r="I115" i="3"/>
  <c r="G114" i="3"/>
  <c r="E114" i="3"/>
  <c r="U114" i="3"/>
  <c r="AA114" i="3"/>
  <c r="E115" i="3"/>
  <c r="U115" i="3"/>
  <c r="G115" i="3"/>
  <c r="H116" i="3"/>
  <c r="I116" i="3"/>
  <c r="AA115" i="3"/>
  <c r="E116" i="3"/>
  <c r="U116" i="3"/>
  <c r="H117" i="3"/>
  <c r="G116" i="3"/>
  <c r="AA116" i="3"/>
  <c r="G117" i="3"/>
  <c r="E117" i="3"/>
  <c r="U117" i="3"/>
  <c r="H118" i="3"/>
  <c r="I118" i="3"/>
  <c r="I117" i="3"/>
  <c r="AA117" i="3"/>
  <c r="G118" i="3"/>
  <c r="E118" i="3"/>
  <c r="U118" i="3"/>
  <c r="H119" i="3"/>
  <c r="I119" i="3"/>
  <c r="AA118" i="3"/>
  <c r="G119" i="3"/>
  <c r="E119" i="3"/>
  <c r="U119" i="3"/>
  <c r="H120" i="3"/>
  <c r="I120" i="3"/>
  <c r="AA119" i="3"/>
  <c r="G120" i="3"/>
  <c r="E120" i="3"/>
  <c r="U120" i="3"/>
  <c r="H121" i="3"/>
  <c r="I121" i="3"/>
  <c r="AA120" i="3"/>
  <c r="G121" i="3"/>
  <c r="E121" i="3"/>
  <c r="U121" i="3"/>
  <c r="H122" i="3"/>
  <c r="I122" i="3"/>
  <c r="AA121" i="3"/>
  <c r="G122" i="3"/>
  <c r="E122" i="3"/>
  <c r="U122" i="3"/>
  <c r="H123" i="3"/>
  <c r="I123" i="3"/>
  <c r="AA122" i="3"/>
  <c r="G123" i="3"/>
  <c r="E123" i="3"/>
  <c r="U123" i="3"/>
  <c r="H124" i="3"/>
  <c r="I124" i="3"/>
  <c r="AA124" i="3"/>
  <c r="AA123" i="3"/>
  <c r="G124" i="3"/>
  <c r="E124" i="3"/>
  <c r="U124" i="3"/>
  <c r="H125" i="3"/>
  <c r="I125" i="3"/>
  <c r="AA125" i="3"/>
  <c r="G125" i="3"/>
  <c r="E125" i="3"/>
  <c r="U125" i="3"/>
  <c r="H126" i="3"/>
  <c r="I126" i="3"/>
  <c r="AA126" i="3"/>
  <c r="G126" i="3"/>
  <c r="E126" i="3"/>
  <c r="U126" i="3"/>
  <c r="H127" i="3"/>
  <c r="I127" i="3"/>
  <c r="AA127" i="3"/>
  <c r="G127" i="3"/>
  <c r="E127" i="3"/>
  <c r="U127" i="3"/>
  <c r="H128" i="3"/>
  <c r="I128" i="3"/>
  <c r="AA128" i="3"/>
  <c r="G128" i="3"/>
  <c r="E128" i="3"/>
  <c r="U128" i="3"/>
  <c r="H129" i="3"/>
  <c r="I129" i="3"/>
  <c r="AA129" i="3"/>
  <c r="G129" i="3"/>
  <c r="E129" i="3"/>
  <c r="U129" i="3"/>
  <c r="H130" i="3"/>
  <c r="I130" i="3"/>
  <c r="AA130" i="3"/>
  <c r="G130" i="3"/>
  <c r="E130" i="3"/>
  <c r="U130" i="3"/>
  <c r="H131" i="3"/>
  <c r="I131" i="3"/>
  <c r="AA131" i="3"/>
  <c r="G131" i="3"/>
  <c r="E131" i="3"/>
  <c r="U131" i="3"/>
  <c r="H132" i="3"/>
  <c r="I132" i="3"/>
  <c r="AA132" i="3"/>
  <c r="G132" i="3"/>
  <c r="E132" i="3"/>
  <c r="U132" i="3"/>
  <c r="H133" i="3"/>
  <c r="I133" i="3"/>
  <c r="AA133" i="3"/>
  <c r="G133" i="3"/>
  <c r="E133" i="3"/>
  <c r="U133" i="3"/>
  <c r="H134" i="3"/>
  <c r="I134" i="3"/>
  <c r="AA134" i="3"/>
  <c r="G134" i="3"/>
  <c r="E134" i="3"/>
  <c r="U134" i="3"/>
  <c r="H135" i="3"/>
  <c r="I135" i="3"/>
  <c r="AA135" i="3"/>
  <c r="G135" i="3"/>
  <c r="E135" i="3"/>
  <c r="U135" i="3"/>
  <c r="H136" i="3"/>
  <c r="I136" i="3"/>
  <c r="AA136" i="3"/>
  <c r="G136" i="3"/>
  <c r="E136" i="3"/>
  <c r="U136" i="3"/>
  <c r="H137" i="3"/>
  <c r="I137" i="3"/>
  <c r="AA137" i="3"/>
  <c r="G137" i="3"/>
  <c r="E137" i="3"/>
  <c r="U137" i="3"/>
  <c r="H138" i="3"/>
  <c r="I138" i="3"/>
  <c r="AA138" i="3"/>
  <c r="G138" i="3"/>
  <c r="E138" i="3"/>
  <c r="U138" i="3"/>
  <c r="H139" i="3"/>
  <c r="I139" i="3"/>
  <c r="AA139" i="3"/>
  <c r="G139" i="3"/>
  <c r="E139" i="3"/>
  <c r="U139" i="3"/>
  <c r="H140" i="3"/>
  <c r="I140" i="3"/>
  <c r="AA140" i="3"/>
  <c r="G140" i="3"/>
  <c r="E140" i="3"/>
  <c r="U140" i="3"/>
  <c r="H141" i="3"/>
  <c r="I141" i="3"/>
  <c r="AA141" i="3"/>
  <c r="G141" i="3"/>
  <c r="E141" i="3"/>
  <c r="U141" i="3"/>
  <c r="H142" i="3"/>
  <c r="I142" i="3"/>
  <c r="AA142" i="3"/>
  <c r="G142" i="3"/>
  <c r="E142" i="3"/>
  <c r="U142" i="3"/>
  <c r="H143" i="3"/>
  <c r="I143" i="3"/>
  <c r="AA143" i="3"/>
  <c r="G143" i="3"/>
  <c r="E143" i="3"/>
  <c r="U143" i="3"/>
  <c r="H144" i="3"/>
  <c r="I144" i="3"/>
  <c r="AA144" i="3"/>
  <c r="G144" i="3"/>
  <c r="E144" i="3"/>
  <c r="U144" i="3"/>
  <c r="H145" i="3"/>
  <c r="I145" i="3"/>
  <c r="AA145" i="3"/>
  <c r="G145" i="3"/>
  <c r="E145" i="3"/>
  <c r="U145" i="3"/>
  <c r="H146" i="3"/>
  <c r="I146" i="3"/>
  <c r="AA146" i="3"/>
  <c r="G146" i="3"/>
  <c r="E146" i="3"/>
  <c r="U146" i="3"/>
  <c r="H147" i="3"/>
  <c r="I147" i="3"/>
  <c r="AA147" i="3"/>
  <c r="G147" i="3"/>
  <c r="E147" i="3"/>
  <c r="U147" i="3"/>
  <c r="H148" i="3"/>
  <c r="I148" i="3"/>
  <c r="AA148" i="3"/>
  <c r="G148" i="3"/>
  <c r="E148" i="3"/>
  <c r="U148" i="3"/>
  <c r="H149" i="3"/>
  <c r="I149" i="3"/>
  <c r="AA149" i="3"/>
  <c r="G149" i="3"/>
  <c r="E149" i="3"/>
  <c r="U149" i="3"/>
  <c r="H150" i="3"/>
  <c r="I150" i="3"/>
  <c r="AA150" i="3"/>
  <c r="G150" i="3"/>
  <c r="E150" i="3"/>
  <c r="U150" i="3"/>
  <c r="H151" i="3"/>
  <c r="I151" i="3"/>
  <c r="AA151" i="3"/>
  <c r="G151" i="3"/>
  <c r="E151" i="3"/>
  <c r="U151" i="3"/>
  <c r="H152" i="3"/>
  <c r="I152" i="3"/>
  <c r="AA152" i="3"/>
  <c r="G152" i="3"/>
  <c r="E152" i="3"/>
  <c r="U152" i="3"/>
  <c r="H153" i="3"/>
  <c r="I153" i="3"/>
  <c r="AA153" i="3"/>
  <c r="G153" i="3"/>
  <c r="E153" i="3"/>
  <c r="U153" i="3"/>
  <c r="H154" i="3"/>
  <c r="I154" i="3"/>
  <c r="AA154" i="3"/>
  <c r="G154" i="3"/>
  <c r="E154" i="3"/>
  <c r="U154" i="3"/>
  <c r="H155" i="3"/>
  <c r="I155" i="3"/>
  <c r="AA155" i="3"/>
  <c r="G155" i="3"/>
  <c r="E155" i="3"/>
  <c r="U155" i="3"/>
  <c r="H156" i="3"/>
  <c r="I156" i="3"/>
  <c r="AA156" i="3"/>
  <c r="G156" i="3"/>
  <c r="E156" i="3"/>
  <c r="U156" i="3"/>
  <c r="H157" i="3"/>
  <c r="I157" i="3"/>
  <c r="AA157" i="3"/>
  <c r="G157" i="3"/>
  <c r="E157" i="3"/>
  <c r="U157" i="3"/>
  <c r="H158" i="3"/>
  <c r="I158" i="3"/>
  <c r="AA158" i="3"/>
  <c r="G158" i="3"/>
  <c r="E158" i="3"/>
  <c r="U158" i="3"/>
  <c r="H159" i="3"/>
  <c r="I159" i="3"/>
  <c r="AA159" i="3"/>
  <c r="G159" i="3"/>
  <c r="E159" i="3"/>
  <c r="U159" i="3"/>
  <c r="H160" i="3"/>
  <c r="I160" i="3"/>
  <c r="AA160" i="3"/>
  <c r="G160" i="3"/>
  <c r="E160" i="3"/>
  <c r="U160" i="3"/>
  <c r="H161" i="3"/>
  <c r="I161" i="3"/>
  <c r="AA161" i="3"/>
  <c r="G161" i="3"/>
  <c r="E161" i="3"/>
  <c r="U161" i="3"/>
  <c r="H162" i="3"/>
  <c r="I162" i="3"/>
  <c r="AA162" i="3"/>
  <c r="G162" i="3"/>
  <c r="E162" i="3"/>
  <c r="U162" i="3"/>
  <c r="H163" i="3"/>
  <c r="I163" i="3"/>
  <c r="AA163" i="3"/>
  <c r="G163" i="3"/>
  <c r="E163" i="3"/>
  <c r="U163" i="3"/>
  <c r="H164" i="3"/>
  <c r="I164" i="3"/>
  <c r="AA164" i="3"/>
  <c r="G164" i="3"/>
  <c r="E164" i="3"/>
  <c r="U164" i="3"/>
  <c r="H165" i="3"/>
  <c r="I165" i="3"/>
  <c r="AA165" i="3"/>
  <c r="G165" i="3"/>
  <c r="E165" i="3"/>
  <c r="U165" i="3"/>
  <c r="H166" i="3"/>
  <c r="I166" i="3"/>
  <c r="AA166" i="3"/>
  <c r="G166" i="3"/>
  <c r="E166" i="3"/>
  <c r="U166" i="3"/>
  <c r="H167" i="3"/>
  <c r="I167" i="3"/>
  <c r="AA167" i="3"/>
  <c r="G167" i="3"/>
  <c r="E167" i="3"/>
  <c r="U167" i="3"/>
  <c r="H168" i="3"/>
  <c r="I168" i="3"/>
  <c r="AA168" i="3"/>
  <c r="G168" i="3"/>
  <c r="E168" i="3"/>
  <c r="U168" i="3"/>
  <c r="H169" i="3"/>
  <c r="I169" i="3"/>
  <c r="AA169" i="3"/>
  <c r="G169" i="3"/>
  <c r="E169" i="3"/>
  <c r="U169" i="3"/>
  <c r="H170" i="3"/>
  <c r="I170" i="3"/>
  <c r="AA170" i="3"/>
  <c r="G170" i="3"/>
  <c r="E170" i="3"/>
  <c r="U170" i="3"/>
  <c r="H171" i="3"/>
  <c r="I171" i="3"/>
  <c r="AA171" i="3"/>
  <c r="G171" i="3"/>
  <c r="E171" i="3"/>
  <c r="U171" i="3"/>
  <c r="H172" i="3"/>
  <c r="I172" i="3"/>
  <c r="AA172" i="3"/>
  <c r="G172" i="3"/>
  <c r="E172" i="3"/>
  <c r="U172" i="3"/>
  <c r="H173" i="3"/>
  <c r="I173" i="3"/>
  <c r="AA173" i="3"/>
  <c r="G173" i="3"/>
  <c r="E173" i="3"/>
  <c r="U173" i="3"/>
  <c r="H174" i="3"/>
  <c r="I174" i="3"/>
  <c r="AA174" i="3"/>
  <c r="G174" i="3"/>
  <c r="E174" i="3"/>
  <c r="U174" i="3"/>
  <c r="H175" i="3"/>
  <c r="I175" i="3"/>
  <c r="AA175" i="3"/>
  <c r="G175" i="3"/>
  <c r="E175" i="3"/>
  <c r="U175" i="3"/>
  <c r="H176" i="3"/>
  <c r="I176" i="3"/>
  <c r="AA176" i="3"/>
  <c r="G176" i="3"/>
  <c r="E176" i="3"/>
  <c r="U176" i="3"/>
  <c r="H177" i="3"/>
  <c r="I177" i="3"/>
  <c r="AA177" i="3"/>
  <c r="G177" i="3"/>
  <c r="E177" i="3"/>
  <c r="U177" i="3"/>
  <c r="H178" i="3"/>
  <c r="I178" i="3"/>
  <c r="AA178" i="3"/>
  <c r="G178" i="3"/>
  <c r="E178" i="3"/>
  <c r="U178" i="3"/>
  <c r="H179" i="3"/>
  <c r="I179" i="3"/>
  <c r="AA179" i="3"/>
  <c r="G179" i="3"/>
  <c r="E179" i="3"/>
  <c r="U179" i="3"/>
  <c r="H180" i="3"/>
  <c r="I180" i="3"/>
  <c r="AA180" i="3"/>
  <c r="G180" i="3"/>
  <c r="E180" i="3"/>
  <c r="U180" i="3"/>
  <c r="H181" i="3"/>
  <c r="I181" i="3"/>
  <c r="AA181" i="3"/>
  <c r="G181" i="3"/>
  <c r="E181" i="3"/>
  <c r="U181" i="3"/>
  <c r="H182" i="3"/>
  <c r="I182" i="3"/>
  <c r="AA182" i="3"/>
  <c r="G182" i="3"/>
  <c r="E182" i="3"/>
  <c r="U182" i="3"/>
  <c r="H183" i="3"/>
  <c r="I183" i="3"/>
  <c r="AA183" i="3"/>
  <c r="G183" i="3"/>
  <c r="E183" i="3"/>
  <c r="U183" i="3"/>
  <c r="H184" i="3"/>
  <c r="I184" i="3"/>
  <c r="AA184" i="3"/>
  <c r="G184" i="3"/>
  <c r="E184" i="3"/>
  <c r="U184" i="3"/>
  <c r="H185" i="3"/>
  <c r="I185" i="3"/>
  <c r="AA185" i="3"/>
  <c r="G185" i="3"/>
  <c r="E185" i="3"/>
  <c r="U185" i="3"/>
  <c r="H186" i="3"/>
  <c r="I186" i="3"/>
  <c r="AA186" i="3"/>
  <c r="G186" i="3"/>
  <c r="E186" i="3"/>
  <c r="U186" i="3"/>
  <c r="H187" i="3"/>
  <c r="I187" i="3"/>
  <c r="AA187" i="3"/>
  <c r="G187" i="3"/>
  <c r="E187" i="3"/>
  <c r="U187" i="3"/>
  <c r="H188" i="3"/>
  <c r="I188" i="3"/>
  <c r="AA188" i="3"/>
  <c r="G188" i="3"/>
  <c r="E188" i="3"/>
  <c r="U188" i="3"/>
  <c r="H189" i="3"/>
  <c r="I189" i="3"/>
  <c r="AA189" i="3"/>
  <c r="G189" i="3"/>
  <c r="E189" i="3"/>
  <c r="U189" i="3"/>
  <c r="H190" i="3"/>
  <c r="I190" i="3"/>
  <c r="AA190" i="3"/>
  <c r="G190" i="3"/>
  <c r="E190" i="3"/>
  <c r="U190" i="3"/>
  <c r="H191" i="3"/>
  <c r="I191" i="3"/>
  <c r="AA191" i="3"/>
  <c r="G191" i="3"/>
  <c r="E191" i="3"/>
  <c r="U191" i="3"/>
  <c r="H192" i="3"/>
  <c r="I192" i="3"/>
  <c r="AA192" i="3"/>
  <c r="G192" i="3"/>
  <c r="E192" i="3"/>
  <c r="U192" i="3"/>
  <c r="H193" i="3"/>
  <c r="I193" i="3"/>
  <c r="AA193" i="3"/>
  <c r="G193" i="3"/>
  <c r="E193" i="3"/>
  <c r="U193" i="3"/>
  <c r="H194" i="3"/>
  <c r="I194" i="3"/>
  <c r="AA194" i="3"/>
  <c r="G194" i="3"/>
  <c r="E194" i="3"/>
  <c r="U194" i="3"/>
  <c r="H195" i="3"/>
  <c r="I195" i="3"/>
  <c r="AA195" i="3"/>
  <c r="G195" i="3"/>
  <c r="E195" i="3"/>
  <c r="U195" i="3"/>
  <c r="H196" i="3"/>
  <c r="I196" i="3"/>
  <c r="AA196" i="3"/>
  <c r="G196" i="3"/>
  <c r="E196" i="3"/>
  <c r="U196" i="3"/>
  <c r="H197" i="3"/>
  <c r="I197" i="3"/>
  <c r="AA197" i="3"/>
  <c r="G197" i="3"/>
  <c r="E197" i="3"/>
  <c r="U197" i="3"/>
  <c r="H198" i="3"/>
  <c r="I198" i="3"/>
  <c r="AA198" i="3"/>
  <c r="G198" i="3"/>
  <c r="E198" i="3"/>
  <c r="U198" i="3"/>
  <c r="H199" i="3"/>
  <c r="I199" i="3"/>
  <c r="AA199" i="3"/>
  <c r="G199" i="3"/>
  <c r="E199" i="3"/>
  <c r="U199" i="3"/>
  <c r="H200" i="3"/>
  <c r="I200" i="3"/>
  <c r="AA200" i="3"/>
  <c r="G200" i="3"/>
  <c r="E200" i="3"/>
  <c r="U200" i="3"/>
  <c r="H201" i="3"/>
  <c r="I201" i="3"/>
  <c r="AA201" i="3"/>
  <c r="G201" i="3"/>
  <c r="E201" i="3"/>
  <c r="U201" i="3"/>
  <c r="H202" i="3"/>
  <c r="I202" i="3"/>
  <c r="AA202" i="3"/>
  <c r="G202" i="3"/>
  <c r="E202" i="3"/>
  <c r="U202" i="3"/>
  <c r="H203" i="3"/>
  <c r="I203" i="3"/>
  <c r="AA203" i="3"/>
  <c r="G203" i="3"/>
  <c r="E203" i="3"/>
  <c r="U203" i="3"/>
  <c r="H204" i="3"/>
  <c r="I204" i="3"/>
  <c r="AA204" i="3"/>
  <c r="G204" i="3"/>
  <c r="E204" i="3"/>
  <c r="U204" i="3"/>
  <c r="H205" i="3"/>
  <c r="I205" i="3"/>
  <c r="AA205" i="3"/>
  <c r="G205" i="3"/>
  <c r="E205" i="3"/>
  <c r="U205" i="3"/>
  <c r="H206" i="3"/>
  <c r="I206" i="3"/>
  <c r="AA206" i="3"/>
  <c r="G206" i="3"/>
  <c r="E206" i="3"/>
  <c r="U206" i="3"/>
  <c r="H207" i="3"/>
  <c r="I207" i="3"/>
  <c r="AA207" i="3"/>
  <c r="G207" i="3"/>
  <c r="E207" i="3"/>
  <c r="U207" i="3"/>
  <c r="H208" i="3"/>
  <c r="I208" i="3"/>
  <c r="AA208" i="3"/>
  <c r="G208" i="3"/>
  <c r="E208" i="3"/>
  <c r="U208" i="3"/>
  <c r="H209" i="3"/>
  <c r="I209" i="3"/>
  <c r="AA209" i="3"/>
  <c r="G209" i="3"/>
  <c r="E209" i="3"/>
  <c r="U209" i="3"/>
  <c r="H210" i="3"/>
  <c r="I210" i="3"/>
  <c r="AA210" i="3"/>
  <c r="G210" i="3"/>
  <c r="E210" i="3"/>
  <c r="U210" i="3"/>
  <c r="H211" i="3"/>
  <c r="I211" i="3"/>
  <c r="AA211" i="3"/>
  <c r="G211" i="3"/>
  <c r="E211" i="3"/>
  <c r="U211" i="3"/>
  <c r="H212" i="3"/>
  <c r="I212" i="3"/>
  <c r="AA212" i="3"/>
  <c r="G212" i="3"/>
  <c r="E212" i="3"/>
  <c r="U212" i="3"/>
  <c r="H213" i="3"/>
  <c r="I213" i="3"/>
  <c r="AA213" i="3"/>
  <c r="G213" i="3"/>
  <c r="E213" i="3"/>
  <c r="U213" i="3"/>
  <c r="H214" i="3"/>
  <c r="I214" i="3"/>
  <c r="AA214" i="3"/>
  <c r="G214" i="3"/>
  <c r="E214" i="3"/>
  <c r="U214" i="3"/>
  <c r="H215" i="3"/>
  <c r="I215" i="3"/>
  <c r="AA215" i="3"/>
  <c r="G215" i="3"/>
  <c r="E215" i="3"/>
  <c r="U215" i="3"/>
  <c r="H216" i="3"/>
  <c r="I216" i="3"/>
  <c r="AA216" i="3"/>
  <c r="G216" i="3"/>
  <c r="E216" i="3"/>
  <c r="U216" i="3"/>
  <c r="H217" i="3"/>
  <c r="I217" i="3"/>
  <c r="AA217" i="3"/>
  <c r="G217" i="3"/>
  <c r="E217" i="3"/>
  <c r="U217" i="3"/>
  <c r="H218" i="3"/>
  <c r="I218" i="3"/>
  <c r="AA218" i="3"/>
  <c r="G218" i="3"/>
  <c r="E218" i="3"/>
  <c r="U218" i="3"/>
  <c r="H219" i="3"/>
  <c r="I219" i="3"/>
  <c r="AA219" i="3"/>
  <c r="G219" i="3"/>
  <c r="E219" i="3"/>
  <c r="U219" i="3"/>
  <c r="H220" i="3"/>
  <c r="I220" i="3"/>
  <c r="AA220" i="3"/>
  <c r="G220" i="3"/>
  <c r="E220" i="3"/>
  <c r="U220" i="3"/>
  <c r="H221" i="3"/>
  <c r="I221" i="3"/>
  <c r="AA221" i="3"/>
  <c r="G221" i="3"/>
  <c r="E221" i="3"/>
  <c r="U221" i="3"/>
  <c r="H222" i="3"/>
  <c r="I222" i="3"/>
  <c r="AA222" i="3"/>
  <c r="G222" i="3"/>
  <c r="E222" i="3"/>
  <c r="U222" i="3"/>
  <c r="H223" i="3"/>
  <c r="I223" i="3"/>
  <c r="AA223" i="3"/>
  <c r="G223" i="3"/>
  <c r="E223" i="3"/>
  <c r="U223" i="3"/>
  <c r="H224" i="3"/>
  <c r="I224" i="3"/>
  <c r="AA224" i="3"/>
  <c r="G224" i="3"/>
  <c r="E224" i="3"/>
  <c r="U224" i="3"/>
  <c r="H225" i="3"/>
  <c r="I225" i="3"/>
  <c r="AA225" i="3"/>
  <c r="G225" i="3"/>
  <c r="E225" i="3"/>
  <c r="U225" i="3"/>
  <c r="H226" i="3"/>
  <c r="I226" i="3"/>
  <c r="AA226" i="3"/>
  <c r="G226" i="3"/>
  <c r="E226" i="3"/>
  <c r="U226" i="3"/>
  <c r="H227" i="3"/>
  <c r="I227" i="3"/>
  <c r="AA227" i="3"/>
  <c r="G227" i="3"/>
  <c r="E227" i="3"/>
  <c r="U227" i="3"/>
  <c r="H228" i="3"/>
  <c r="I228" i="3"/>
  <c r="AA228" i="3"/>
  <c r="G228" i="3"/>
  <c r="E228" i="3"/>
  <c r="U228" i="3"/>
  <c r="H229" i="3"/>
  <c r="I229" i="3"/>
  <c r="AA229" i="3"/>
  <c r="G229" i="3"/>
  <c r="E229" i="3"/>
  <c r="U229" i="3"/>
  <c r="H230" i="3"/>
  <c r="I230" i="3"/>
  <c r="AA230" i="3"/>
  <c r="G230" i="3"/>
  <c r="E230" i="3"/>
  <c r="U230" i="3"/>
  <c r="H231" i="3"/>
  <c r="I231" i="3"/>
  <c r="AA231" i="3"/>
  <c r="G231" i="3"/>
  <c r="E231" i="3"/>
  <c r="U231" i="3"/>
  <c r="H232" i="3"/>
  <c r="I232" i="3"/>
  <c r="AA232" i="3"/>
  <c r="G232" i="3"/>
  <c r="E232" i="3"/>
  <c r="U232" i="3"/>
  <c r="H233" i="3"/>
  <c r="I233" i="3"/>
  <c r="AA233" i="3"/>
  <c r="G233" i="3"/>
  <c r="E233" i="3"/>
  <c r="U233" i="3"/>
  <c r="H234" i="3"/>
  <c r="I234" i="3"/>
  <c r="AA234" i="3"/>
  <c r="G234" i="3"/>
  <c r="E234" i="3"/>
  <c r="U234" i="3"/>
  <c r="H235" i="3"/>
  <c r="I235" i="3"/>
  <c r="AA235" i="3"/>
  <c r="G235" i="3"/>
  <c r="E235" i="3"/>
  <c r="U235" i="3"/>
  <c r="H236" i="3"/>
  <c r="I236" i="3"/>
  <c r="AA236" i="3"/>
  <c r="G236" i="3"/>
  <c r="E236" i="3"/>
  <c r="U236" i="3"/>
  <c r="H237" i="3"/>
  <c r="I237" i="3"/>
  <c r="AA237" i="3"/>
  <c r="G237" i="3"/>
  <c r="E237" i="3"/>
  <c r="U237" i="3"/>
  <c r="H238" i="3"/>
  <c r="I238" i="3"/>
  <c r="AA238" i="3"/>
  <c r="G238" i="3"/>
  <c r="E238" i="3"/>
  <c r="U238" i="3"/>
  <c r="H239" i="3"/>
  <c r="I239" i="3"/>
  <c r="AA239" i="3"/>
  <c r="G239" i="3"/>
  <c r="E239" i="3"/>
  <c r="U239" i="3"/>
  <c r="H240" i="3"/>
  <c r="I240" i="3"/>
  <c r="AA240" i="3"/>
  <c r="G240" i="3"/>
  <c r="E240" i="3"/>
  <c r="U240" i="3"/>
  <c r="H241" i="3"/>
  <c r="I241" i="3"/>
  <c r="AA241" i="3"/>
  <c r="G241" i="3"/>
  <c r="E241" i="3"/>
  <c r="U241" i="3"/>
  <c r="H242" i="3"/>
  <c r="I242" i="3"/>
  <c r="AA242" i="3"/>
  <c r="G242" i="3"/>
  <c r="E242" i="3"/>
  <c r="U242" i="3"/>
  <c r="H243" i="3"/>
  <c r="I243" i="3"/>
  <c r="AA243" i="3"/>
  <c r="G243" i="3"/>
  <c r="E243" i="3"/>
  <c r="U243" i="3"/>
  <c r="H244" i="3"/>
  <c r="I244" i="3"/>
  <c r="AA244" i="3"/>
  <c r="G244" i="3"/>
  <c r="E244" i="3"/>
  <c r="U244" i="3"/>
  <c r="H245" i="3"/>
  <c r="I245" i="3"/>
  <c r="AA245" i="3"/>
  <c r="G245" i="3"/>
  <c r="E245" i="3"/>
  <c r="U245" i="3"/>
  <c r="H246" i="3"/>
  <c r="I246" i="3"/>
  <c r="AA246" i="3"/>
  <c r="G246" i="3"/>
  <c r="E246" i="3"/>
  <c r="U246" i="3"/>
  <c r="H247" i="3"/>
  <c r="I247" i="3"/>
  <c r="AA247" i="3"/>
  <c r="G247" i="3"/>
  <c r="E247" i="3"/>
  <c r="U247" i="3"/>
  <c r="H248" i="3"/>
  <c r="I248" i="3"/>
  <c r="AA248" i="3"/>
  <c r="G248" i="3"/>
  <c r="E248" i="3"/>
  <c r="U248" i="3"/>
  <c r="H249" i="3"/>
  <c r="I249" i="3"/>
  <c r="AA249" i="3"/>
  <c r="G249" i="3"/>
  <c r="E249" i="3"/>
  <c r="U249" i="3"/>
  <c r="H250" i="3"/>
  <c r="I250" i="3"/>
  <c r="AA250" i="3"/>
  <c r="G250" i="3"/>
  <c r="E250" i="3"/>
  <c r="U250" i="3"/>
  <c r="H251" i="3"/>
  <c r="I251" i="3"/>
  <c r="AA251" i="3"/>
  <c r="G251" i="3"/>
  <c r="E251" i="3"/>
  <c r="U251" i="3"/>
  <c r="H252" i="3"/>
  <c r="I252" i="3"/>
  <c r="AA252" i="3"/>
  <c r="G252" i="3"/>
  <c r="E252" i="3"/>
  <c r="U252" i="3"/>
  <c r="H253" i="3"/>
  <c r="I253" i="3"/>
  <c r="AA253" i="3"/>
  <c r="G253" i="3"/>
  <c r="E253" i="3"/>
  <c r="U253" i="3"/>
  <c r="H254" i="3"/>
  <c r="I254" i="3"/>
  <c r="AA254" i="3"/>
  <c r="G254" i="3"/>
  <c r="E254" i="3"/>
  <c r="U254" i="3"/>
  <c r="H255" i="3"/>
  <c r="I255" i="3"/>
  <c r="AA255" i="3"/>
  <c r="G255" i="3"/>
  <c r="E255" i="3"/>
  <c r="U255" i="3"/>
  <c r="H256" i="3"/>
  <c r="I256" i="3"/>
  <c r="AA256" i="3"/>
  <c r="G256" i="3"/>
  <c r="E256" i="3"/>
  <c r="U256" i="3"/>
  <c r="H257" i="3"/>
  <c r="I257" i="3"/>
  <c r="AA257" i="3"/>
  <c r="G257" i="3"/>
  <c r="E257" i="3"/>
  <c r="U257" i="3"/>
  <c r="H258" i="3"/>
  <c r="I258" i="3"/>
  <c r="AA258" i="3"/>
  <c r="G258" i="3"/>
  <c r="E258" i="3"/>
  <c r="U258" i="3"/>
  <c r="H259" i="3"/>
  <c r="I259" i="3"/>
  <c r="AA259" i="3"/>
  <c r="G259" i="3"/>
  <c r="E259" i="3"/>
  <c r="U259" i="3"/>
  <c r="H260" i="3"/>
  <c r="I260" i="3"/>
  <c r="AA260" i="3"/>
  <c r="G260" i="3"/>
  <c r="E260" i="3"/>
  <c r="U260" i="3"/>
  <c r="H261" i="3"/>
  <c r="I261" i="3"/>
  <c r="AA261" i="3"/>
  <c r="G261" i="3"/>
  <c r="E261" i="3"/>
  <c r="U261" i="3"/>
  <c r="H262" i="3"/>
  <c r="I262" i="3"/>
  <c r="AA262" i="3"/>
  <c r="G262" i="3"/>
  <c r="E262" i="3"/>
  <c r="U262" i="3"/>
  <c r="H263" i="3"/>
  <c r="I263" i="3"/>
  <c r="AA263" i="3"/>
  <c r="G263" i="3"/>
  <c r="E263" i="3"/>
  <c r="U263" i="3"/>
  <c r="H264" i="3"/>
  <c r="I264" i="3"/>
  <c r="AA264" i="3"/>
  <c r="G264" i="3"/>
  <c r="E264" i="3"/>
  <c r="U264" i="3"/>
  <c r="H265" i="3"/>
  <c r="I265" i="3"/>
  <c r="AA265" i="3"/>
  <c r="G265" i="3"/>
  <c r="E265" i="3"/>
  <c r="U265" i="3"/>
  <c r="H266" i="3"/>
  <c r="I266" i="3"/>
  <c r="AA266" i="3"/>
  <c r="G266" i="3"/>
  <c r="E266" i="3"/>
  <c r="U266" i="3"/>
  <c r="H267" i="3"/>
  <c r="I267" i="3"/>
  <c r="AA267" i="3"/>
  <c r="G267" i="3"/>
  <c r="E267" i="3"/>
  <c r="U267" i="3"/>
  <c r="H268" i="3"/>
  <c r="I268" i="3"/>
  <c r="AA268" i="3"/>
  <c r="G268" i="3"/>
  <c r="E268" i="3"/>
  <c r="U268" i="3"/>
  <c r="H269" i="3"/>
  <c r="I269" i="3"/>
  <c r="AA269" i="3"/>
  <c r="G269" i="3"/>
  <c r="E269" i="3"/>
  <c r="U269" i="3"/>
  <c r="H270" i="3"/>
  <c r="I270" i="3"/>
  <c r="AA270" i="3"/>
  <c r="G270" i="3"/>
  <c r="E270" i="3"/>
  <c r="U270" i="3"/>
  <c r="H271" i="3"/>
  <c r="I271" i="3"/>
  <c r="AA271" i="3"/>
  <c r="G271" i="3"/>
  <c r="E271" i="3"/>
  <c r="U271" i="3"/>
  <c r="H272" i="3"/>
  <c r="I272" i="3"/>
  <c r="AA272" i="3"/>
  <c r="G272" i="3"/>
  <c r="E272" i="3"/>
  <c r="U272" i="3"/>
  <c r="H273" i="3"/>
  <c r="I273" i="3"/>
  <c r="AA273" i="3"/>
  <c r="G273" i="3"/>
  <c r="E273" i="3"/>
  <c r="U273" i="3"/>
  <c r="H274" i="3"/>
  <c r="I274" i="3"/>
  <c r="AA274" i="3"/>
  <c r="G274" i="3"/>
  <c r="E274" i="3"/>
  <c r="U274" i="3"/>
  <c r="H275" i="3"/>
  <c r="I275" i="3"/>
  <c r="AA275" i="3"/>
  <c r="G275" i="3"/>
  <c r="E275" i="3"/>
  <c r="U275" i="3"/>
  <c r="H276" i="3"/>
  <c r="I276" i="3"/>
  <c r="AA276" i="3"/>
  <c r="G276" i="3"/>
  <c r="E276" i="3"/>
  <c r="U276" i="3"/>
  <c r="H277" i="3"/>
  <c r="I277" i="3"/>
  <c r="AA277" i="3"/>
  <c r="G277" i="3"/>
  <c r="E277" i="3"/>
  <c r="U277" i="3"/>
  <c r="H278" i="3"/>
  <c r="I278" i="3"/>
  <c r="AA278" i="3"/>
  <c r="G278" i="3"/>
  <c r="E278" i="3"/>
  <c r="U278" i="3"/>
  <c r="H279" i="3"/>
  <c r="I279" i="3"/>
  <c r="AA279" i="3"/>
  <c r="G279" i="3"/>
  <c r="E279" i="3"/>
  <c r="U279" i="3"/>
  <c r="H280" i="3"/>
  <c r="I280" i="3"/>
  <c r="AA280" i="3"/>
  <c r="G280" i="3"/>
  <c r="E280" i="3"/>
  <c r="U280" i="3"/>
  <c r="H281" i="3"/>
  <c r="I281" i="3"/>
  <c r="AA281" i="3"/>
  <c r="G281" i="3"/>
  <c r="E281" i="3"/>
  <c r="U281" i="3"/>
  <c r="H282" i="3"/>
  <c r="I282" i="3"/>
  <c r="AA282" i="3"/>
  <c r="G282" i="3"/>
  <c r="E282" i="3"/>
  <c r="U282" i="3"/>
  <c r="H283" i="3"/>
  <c r="I283" i="3"/>
  <c r="AA283" i="3"/>
  <c r="G283" i="3"/>
  <c r="E283" i="3"/>
  <c r="U283" i="3"/>
  <c r="H284" i="3"/>
  <c r="I284" i="3"/>
  <c r="AA284" i="3"/>
  <c r="G284" i="3"/>
  <c r="E284" i="3"/>
  <c r="U284" i="3"/>
  <c r="H285" i="3"/>
  <c r="I285" i="3"/>
  <c r="AA285" i="3"/>
  <c r="G285" i="3"/>
  <c r="E285" i="3"/>
  <c r="U285" i="3"/>
  <c r="H286" i="3"/>
  <c r="I286" i="3"/>
  <c r="AA286" i="3"/>
  <c r="G286" i="3"/>
  <c r="E286" i="3"/>
  <c r="U286" i="3"/>
  <c r="H287" i="3"/>
  <c r="I287" i="3"/>
  <c r="AA287" i="3"/>
  <c r="G287" i="3"/>
  <c r="E287" i="3"/>
  <c r="U287" i="3"/>
  <c r="H288" i="3"/>
  <c r="I288" i="3"/>
  <c r="AA288" i="3"/>
  <c r="G288" i="3"/>
  <c r="E288" i="3"/>
  <c r="U288" i="3"/>
  <c r="H289" i="3"/>
  <c r="I289" i="3"/>
  <c r="AA289" i="3"/>
  <c r="G289" i="3"/>
  <c r="E289" i="3"/>
  <c r="U289" i="3"/>
  <c r="H290" i="3"/>
  <c r="I290" i="3"/>
  <c r="AA290" i="3"/>
  <c r="G290" i="3"/>
  <c r="E290" i="3"/>
  <c r="U290" i="3"/>
  <c r="H291" i="3"/>
  <c r="I291" i="3"/>
  <c r="AA291" i="3"/>
  <c r="G291" i="3"/>
  <c r="E291" i="3"/>
  <c r="U291" i="3"/>
  <c r="H292" i="3"/>
  <c r="I292" i="3"/>
  <c r="AA292" i="3"/>
  <c r="G292" i="3"/>
  <c r="E292" i="3"/>
  <c r="U292" i="3"/>
  <c r="H293" i="3"/>
  <c r="I293" i="3"/>
  <c r="AA293" i="3"/>
  <c r="G293" i="3"/>
  <c r="E293" i="3"/>
  <c r="U293" i="3"/>
  <c r="H294" i="3"/>
  <c r="I294" i="3"/>
  <c r="AA294" i="3"/>
  <c r="G294" i="3"/>
  <c r="E294" i="3"/>
  <c r="U294" i="3"/>
  <c r="H295" i="3"/>
  <c r="I295" i="3"/>
  <c r="AA295" i="3"/>
  <c r="G295" i="3"/>
  <c r="E295" i="3"/>
  <c r="U295" i="3"/>
  <c r="H296" i="3"/>
  <c r="I296" i="3"/>
  <c r="AA296" i="3"/>
  <c r="G296" i="3"/>
  <c r="E296" i="3"/>
  <c r="U296" i="3"/>
  <c r="H297" i="3"/>
  <c r="I297" i="3"/>
  <c r="AA297" i="3"/>
  <c r="G297" i="3"/>
  <c r="E297" i="3"/>
  <c r="U297" i="3"/>
  <c r="H298" i="3"/>
  <c r="I298" i="3"/>
  <c r="AA298" i="3"/>
  <c r="G298" i="3"/>
  <c r="E298" i="3"/>
  <c r="U298" i="3"/>
  <c r="H299" i="3"/>
  <c r="I299" i="3"/>
  <c r="AA299" i="3"/>
  <c r="G299" i="3"/>
  <c r="E299" i="3"/>
  <c r="U299" i="3"/>
  <c r="H300" i="3"/>
  <c r="I300" i="3"/>
  <c r="AA300" i="3"/>
  <c r="G300" i="3"/>
  <c r="E300" i="3"/>
  <c r="U300" i="3"/>
  <c r="H301" i="3"/>
  <c r="I301" i="3"/>
  <c r="AA301" i="3"/>
  <c r="G301" i="3"/>
  <c r="E301" i="3"/>
  <c r="U301" i="3"/>
  <c r="H302" i="3"/>
  <c r="I302" i="3"/>
  <c r="AA302" i="3"/>
  <c r="G302" i="3"/>
  <c r="E302" i="3"/>
  <c r="U302" i="3"/>
  <c r="H303" i="3"/>
  <c r="I303" i="3"/>
  <c r="AA303" i="3"/>
  <c r="G303" i="3"/>
  <c r="E303" i="3"/>
  <c r="U303" i="3"/>
  <c r="H304" i="3"/>
  <c r="I304" i="3"/>
  <c r="AA304" i="3"/>
  <c r="G304" i="3"/>
  <c r="E304" i="3"/>
  <c r="U304" i="3"/>
  <c r="H305" i="3"/>
  <c r="I305" i="3"/>
  <c r="AA305" i="3"/>
  <c r="G305" i="3"/>
  <c r="E305" i="3"/>
  <c r="U305" i="3"/>
  <c r="H306" i="3"/>
  <c r="I306" i="3"/>
  <c r="AA306" i="3"/>
  <c r="G306" i="3"/>
  <c r="E306" i="3"/>
  <c r="U306" i="3"/>
  <c r="H307" i="3"/>
  <c r="I307" i="3"/>
  <c r="AA307" i="3"/>
  <c r="G307" i="3"/>
  <c r="E307" i="3"/>
  <c r="U307" i="3"/>
  <c r="H308" i="3"/>
  <c r="I308" i="3"/>
  <c r="AA308" i="3"/>
  <c r="G308" i="3"/>
  <c r="E308" i="3"/>
  <c r="U308" i="3"/>
  <c r="H309" i="3"/>
  <c r="I309" i="3"/>
  <c r="AA309" i="3"/>
  <c r="G309" i="3"/>
  <c r="E309" i="3"/>
  <c r="U309" i="3"/>
  <c r="H310" i="3"/>
  <c r="I310" i="3"/>
  <c r="AA310" i="3"/>
  <c r="G310" i="3"/>
  <c r="E310" i="3"/>
  <c r="U310" i="3"/>
  <c r="H311" i="3"/>
  <c r="I311" i="3"/>
  <c r="AA311" i="3"/>
  <c r="G311" i="3"/>
  <c r="E311" i="3"/>
  <c r="U311" i="3"/>
  <c r="H312" i="3"/>
  <c r="I312" i="3"/>
  <c r="AA312" i="3"/>
  <c r="G312" i="3"/>
  <c r="E312" i="3"/>
  <c r="U312" i="3"/>
  <c r="H313" i="3"/>
  <c r="I313" i="3"/>
  <c r="AA313" i="3"/>
  <c r="G313" i="3"/>
  <c r="E313" i="3"/>
  <c r="U313" i="3"/>
  <c r="H314" i="3"/>
  <c r="I314" i="3"/>
  <c r="AA314" i="3"/>
  <c r="G314" i="3"/>
  <c r="E314" i="3"/>
  <c r="U314" i="3"/>
  <c r="H315" i="3"/>
  <c r="I315" i="3"/>
  <c r="AA315" i="3"/>
  <c r="G315" i="3"/>
  <c r="E315" i="3"/>
  <c r="U315" i="3"/>
  <c r="H316" i="3"/>
  <c r="I316" i="3"/>
  <c r="AA316" i="3"/>
  <c r="G316" i="3"/>
  <c r="E316" i="3"/>
  <c r="U316" i="3"/>
  <c r="H317" i="3"/>
  <c r="I317" i="3"/>
  <c r="AA317" i="3"/>
  <c r="G317" i="3"/>
  <c r="E317" i="3"/>
  <c r="U317" i="3"/>
  <c r="H318" i="3"/>
  <c r="I318" i="3"/>
  <c r="AA318" i="3"/>
  <c r="G318" i="3"/>
  <c r="E318" i="3"/>
  <c r="U318" i="3"/>
  <c r="H319" i="3"/>
  <c r="I319" i="3"/>
  <c r="AA319" i="3"/>
  <c r="G319" i="3"/>
  <c r="E319" i="3"/>
  <c r="U319" i="3"/>
  <c r="H320" i="3"/>
  <c r="I320" i="3"/>
  <c r="AA320" i="3"/>
  <c r="G320" i="3"/>
  <c r="E320" i="3"/>
  <c r="U320" i="3"/>
  <c r="H321" i="3"/>
  <c r="I321" i="3"/>
  <c r="AA321" i="3"/>
  <c r="G321" i="3"/>
  <c r="E321" i="3"/>
  <c r="U321" i="3"/>
  <c r="H322" i="3"/>
  <c r="I322" i="3"/>
  <c r="AA322" i="3"/>
  <c r="G322" i="3"/>
  <c r="E322" i="3"/>
  <c r="U322" i="3"/>
  <c r="H323" i="3"/>
  <c r="I323" i="3"/>
  <c r="AA323" i="3"/>
  <c r="G323" i="3"/>
  <c r="E323" i="3"/>
  <c r="U323" i="3"/>
  <c r="H324" i="3"/>
  <c r="I324" i="3"/>
  <c r="AA324" i="3"/>
  <c r="G324" i="3"/>
  <c r="E324" i="3"/>
  <c r="U324" i="3"/>
  <c r="H325" i="3"/>
  <c r="I325" i="3"/>
  <c r="AA325" i="3"/>
  <c r="G325" i="3"/>
  <c r="E325" i="3"/>
  <c r="U325" i="3"/>
  <c r="H326" i="3"/>
  <c r="I326" i="3"/>
  <c r="AA326" i="3"/>
  <c r="G326" i="3"/>
  <c r="E326" i="3"/>
  <c r="U326" i="3"/>
  <c r="H327" i="3"/>
  <c r="I327" i="3"/>
  <c r="AA327" i="3"/>
  <c r="G327" i="3"/>
  <c r="E327" i="3"/>
  <c r="U327" i="3"/>
  <c r="H328" i="3"/>
  <c r="I328" i="3"/>
  <c r="AA328" i="3"/>
  <c r="G328" i="3"/>
  <c r="E328" i="3"/>
  <c r="U328" i="3"/>
  <c r="H329" i="3"/>
  <c r="I329" i="3"/>
  <c r="AA329" i="3"/>
  <c r="G329" i="3"/>
  <c r="E329" i="3"/>
  <c r="U329" i="3"/>
  <c r="H330" i="3"/>
  <c r="I330" i="3"/>
  <c r="AA330" i="3"/>
  <c r="G330" i="3"/>
  <c r="E330" i="3"/>
  <c r="U330" i="3"/>
  <c r="H331" i="3"/>
  <c r="I331" i="3"/>
  <c r="AA331" i="3"/>
  <c r="G331" i="3"/>
  <c r="E331" i="3"/>
  <c r="U331" i="3"/>
  <c r="H332" i="3"/>
  <c r="I332" i="3"/>
  <c r="AA332" i="3"/>
  <c r="G332" i="3"/>
  <c r="E332" i="3"/>
  <c r="U332" i="3"/>
  <c r="H333" i="3"/>
  <c r="I333" i="3"/>
  <c r="AA333" i="3"/>
  <c r="G333" i="3"/>
  <c r="E333" i="3"/>
  <c r="U333" i="3"/>
  <c r="H334" i="3"/>
  <c r="I334" i="3"/>
  <c r="AA334" i="3"/>
  <c r="G334" i="3"/>
  <c r="E334" i="3"/>
  <c r="U334" i="3"/>
  <c r="H335" i="3"/>
  <c r="I335" i="3"/>
  <c r="AA335" i="3"/>
  <c r="G335" i="3"/>
  <c r="E335" i="3"/>
  <c r="U335" i="3"/>
  <c r="H336" i="3"/>
  <c r="I336" i="3"/>
  <c r="AA336" i="3"/>
  <c r="G336" i="3"/>
  <c r="E336" i="3"/>
  <c r="U336" i="3"/>
  <c r="H337" i="3"/>
  <c r="I337" i="3"/>
  <c r="AA337" i="3"/>
  <c r="G337" i="3"/>
  <c r="E337" i="3"/>
  <c r="U337" i="3"/>
  <c r="H338" i="3"/>
  <c r="I338" i="3"/>
  <c r="AA338" i="3"/>
  <c r="G338" i="3"/>
  <c r="E338" i="3"/>
  <c r="U338" i="3"/>
  <c r="H339" i="3"/>
  <c r="I339" i="3"/>
  <c r="AA339" i="3"/>
  <c r="G339" i="3"/>
  <c r="E339" i="3"/>
  <c r="U339" i="3"/>
  <c r="H340" i="3"/>
  <c r="I340" i="3"/>
  <c r="AA340" i="3"/>
  <c r="G340" i="3"/>
  <c r="E340" i="3"/>
  <c r="U340" i="3"/>
  <c r="H341" i="3"/>
  <c r="I341" i="3"/>
  <c r="AA341" i="3"/>
  <c r="G341" i="3"/>
  <c r="E341" i="3"/>
  <c r="U341" i="3"/>
  <c r="H342" i="3"/>
  <c r="I342" i="3"/>
  <c r="AA342" i="3"/>
  <c r="G342" i="3"/>
  <c r="E342" i="3"/>
  <c r="U342" i="3"/>
  <c r="H343" i="3"/>
  <c r="I343" i="3"/>
  <c r="AA343" i="3"/>
  <c r="G343" i="3"/>
  <c r="E343" i="3"/>
  <c r="U343" i="3"/>
  <c r="H344" i="3"/>
  <c r="I344" i="3"/>
  <c r="AA344" i="3"/>
  <c r="G344" i="3"/>
  <c r="E344" i="3"/>
  <c r="U344" i="3"/>
  <c r="H345" i="3"/>
  <c r="I345" i="3"/>
  <c r="AA345" i="3"/>
  <c r="G345" i="3"/>
  <c r="E345" i="3"/>
  <c r="U345" i="3"/>
  <c r="H346" i="3"/>
  <c r="I346" i="3"/>
  <c r="AA346" i="3"/>
  <c r="G346" i="3"/>
  <c r="E346" i="3"/>
  <c r="U346" i="3"/>
  <c r="H347" i="3"/>
  <c r="I347" i="3"/>
  <c r="AA347" i="3"/>
  <c r="G347" i="3"/>
  <c r="E347" i="3"/>
  <c r="U347" i="3"/>
  <c r="H348" i="3"/>
  <c r="I348" i="3"/>
  <c r="AA348" i="3"/>
  <c r="G348" i="3"/>
  <c r="E348" i="3"/>
  <c r="U348" i="3"/>
  <c r="H349" i="3"/>
  <c r="I349" i="3"/>
  <c r="AA349" i="3"/>
  <c r="G349" i="3"/>
  <c r="E349" i="3"/>
  <c r="U349" i="3"/>
  <c r="H350" i="3"/>
  <c r="I350" i="3"/>
  <c r="AA350" i="3"/>
  <c r="G350" i="3"/>
  <c r="E350" i="3"/>
  <c r="U350" i="3"/>
  <c r="H351" i="3"/>
  <c r="I351" i="3"/>
  <c r="AA351" i="3"/>
  <c r="G351" i="3"/>
  <c r="E351" i="3"/>
  <c r="U351" i="3"/>
  <c r="H352" i="3"/>
  <c r="I352" i="3"/>
  <c r="AA352" i="3"/>
  <c r="G352" i="3"/>
  <c r="E352" i="3"/>
  <c r="U352" i="3"/>
  <c r="H353" i="3"/>
  <c r="I353" i="3"/>
  <c r="AA353" i="3"/>
  <c r="G353" i="3"/>
  <c r="E353" i="3"/>
  <c r="U353" i="3"/>
  <c r="H354" i="3"/>
  <c r="I354" i="3"/>
  <c r="AA354" i="3"/>
  <c r="G354" i="3"/>
  <c r="E354" i="3"/>
  <c r="U354" i="3"/>
  <c r="H355" i="3"/>
  <c r="I355" i="3"/>
  <c r="AA355" i="3"/>
  <c r="G355" i="3"/>
  <c r="E355" i="3"/>
  <c r="U355" i="3"/>
  <c r="H356" i="3"/>
  <c r="I356" i="3"/>
  <c r="AA356" i="3"/>
  <c r="G356" i="3"/>
  <c r="E356" i="3"/>
  <c r="U356" i="3"/>
  <c r="H357" i="3"/>
  <c r="I357" i="3"/>
  <c r="AA357" i="3"/>
  <c r="G357" i="3"/>
  <c r="E357" i="3"/>
  <c r="U357" i="3"/>
  <c r="H358" i="3"/>
  <c r="I358" i="3"/>
  <c r="AA358" i="3"/>
  <c r="G358" i="3"/>
  <c r="E358" i="3"/>
  <c r="U358" i="3"/>
  <c r="H359" i="3"/>
  <c r="I359" i="3"/>
  <c r="AA359" i="3"/>
  <c r="G359" i="3"/>
  <c r="E359" i="3"/>
  <c r="U359" i="3"/>
  <c r="H360" i="3"/>
  <c r="I360" i="3"/>
  <c r="AA360" i="3"/>
  <c r="G360" i="3"/>
  <c r="E360" i="3"/>
  <c r="U360" i="3"/>
  <c r="H361" i="3"/>
  <c r="I361" i="3"/>
  <c r="AA361" i="3"/>
  <c r="G361" i="3"/>
  <c r="E361" i="3"/>
  <c r="U361" i="3"/>
  <c r="H362" i="3"/>
  <c r="I362" i="3"/>
  <c r="AA362" i="3"/>
  <c r="G362" i="3"/>
  <c r="E362" i="3"/>
  <c r="U362" i="3"/>
  <c r="H363" i="3"/>
  <c r="I363" i="3"/>
  <c r="AA363" i="3"/>
  <c r="G363" i="3"/>
  <c r="E363" i="3"/>
  <c r="U363" i="3"/>
  <c r="H364" i="3"/>
  <c r="I364" i="3"/>
  <c r="AA364" i="3"/>
  <c r="G364" i="3"/>
  <c r="E364" i="3"/>
  <c r="U364" i="3"/>
  <c r="H365" i="3"/>
  <c r="I365" i="3"/>
  <c r="AA365" i="3"/>
  <c r="G365" i="3"/>
  <c r="E365" i="3"/>
  <c r="U365" i="3"/>
  <c r="H366" i="3"/>
  <c r="I366" i="3"/>
  <c r="AA366" i="3"/>
  <c r="G366" i="3"/>
  <c r="E366" i="3"/>
  <c r="U366" i="3"/>
  <c r="H367" i="3"/>
  <c r="I367" i="3"/>
  <c r="AA367" i="3"/>
  <c r="G367" i="3"/>
  <c r="E367" i="3"/>
  <c r="U367" i="3"/>
  <c r="H368" i="3"/>
  <c r="I368" i="3"/>
  <c r="AA368" i="3"/>
  <c r="G368" i="3"/>
  <c r="E368" i="3"/>
  <c r="U368" i="3"/>
  <c r="H369" i="3"/>
  <c r="I369" i="3"/>
  <c r="AA369" i="3"/>
  <c r="G369" i="3"/>
  <c r="E369" i="3"/>
  <c r="U369" i="3"/>
  <c r="H370" i="3"/>
  <c r="I370" i="3"/>
  <c r="AA370" i="3"/>
  <c r="G370" i="3"/>
  <c r="E370" i="3"/>
  <c r="U370" i="3"/>
  <c r="H371" i="3"/>
  <c r="I371" i="3"/>
  <c r="AA371" i="3"/>
  <c r="G371" i="3"/>
  <c r="E371" i="3"/>
  <c r="U371" i="3"/>
  <c r="H372" i="3"/>
  <c r="I372" i="3"/>
  <c r="AA372" i="3"/>
  <c r="G372" i="3"/>
  <c r="E372" i="3"/>
  <c r="U372" i="3"/>
  <c r="H373" i="3"/>
  <c r="I373" i="3"/>
  <c r="AA373" i="3"/>
  <c r="G373" i="3"/>
  <c r="E373" i="3"/>
  <c r="U373" i="3"/>
  <c r="H374" i="3"/>
  <c r="I374" i="3"/>
  <c r="AA374" i="3"/>
  <c r="G374" i="3"/>
  <c r="E374" i="3"/>
  <c r="U374" i="3"/>
  <c r="H375" i="3"/>
  <c r="I375" i="3"/>
  <c r="AA375" i="3"/>
  <c r="G375" i="3"/>
  <c r="E375" i="3"/>
  <c r="U375" i="3"/>
  <c r="H376" i="3"/>
  <c r="I376" i="3"/>
  <c r="AA376" i="3"/>
  <c r="G376" i="3"/>
  <c r="E376" i="3"/>
  <c r="U376" i="3"/>
  <c r="H377" i="3"/>
  <c r="I377" i="3"/>
  <c r="AA377" i="3"/>
  <c r="G377" i="3"/>
  <c r="E377" i="3"/>
  <c r="U377" i="3"/>
  <c r="H378" i="3"/>
  <c r="I378" i="3"/>
  <c r="AA378" i="3"/>
  <c r="G378" i="3"/>
  <c r="E378" i="3"/>
  <c r="U378" i="3"/>
  <c r="H379" i="3"/>
  <c r="I379" i="3"/>
  <c r="S4" i="4"/>
  <c r="C26" i="4"/>
  <c r="D39" i="4"/>
  <c r="AB37" i="4"/>
  <c r="C17" i="4"/>
  <c r="C5" i="4"/>
  <c r="C29" i="4"/>
  <c r="D23" i="4"/>
  <c r="D21" i="4"/>
  <c r="D16" i="4"/>
  <c r="M5" i="4"/>
  <c r="C25" i="4"/>
  <c r="C19" i="4"/>
  <c r="W4" i="4"/>
  <c r="D26" i="4"/>
  <c r="H38" i="4"/>
  <c r="D22" i="4"/>
  <c r="W6" i="4"/>
  <c r="AB4" i="4"/>
  <c r="H37" i="4"/>
  <c r="C18" i="4"/>
  <c r="AB5" i="4"/>
  <c r="D37" i="4"/>
  <c r="AC40" i="4"/>
  <c r="D20" i="4"/>
  <c r="C39" i="4"/>
  <c r="D31" i="4"/>
  <c r="C24" i="4"/>
  <c r="D32" i="4"/>
  <c r="R5" i="4"/>
  <c r="AB40" i="4"/>
  <c r="M39" i="4"/>
  <c r="H4" i="4"/>
  <c r="S37" i="4"/>
  <c r="D28" i="4"/>
  <c r="X39" i="4"/>
  <c r="C37" i="4"/>
  <c r="D34" i="4"/>
  <c r="C21" i="4"/>
  <c r="M4" i="4"/>
  <c r="D5" i="4"/>
  <c r="AB38" i="4"/>
  <c r="D19" i="4"/>
  <c r="M40" i="4"/>
  <c r="I37" i="4"/>
  <c r="D17" i="4"/>
  <c r="AC38" i="4"/>
  <c r="R6" i="4"/>
  <c r="D27" i="4"/>
  <c r="D30" i="4"/>
  <c r="N38" i="4"/>
  <c r="C34" i="4"/>
  <c r="D38" i="4"/>
  <c r="AB7" i="4"/>
  <c r="M37" i="4"/>
  <c r="I38" i="4"/>
  <c r="C38" i="4"/>
  <c r="W5" i="4"/>
  <c r="R38" i="4"/>
  <c r="M38" i="4"/>
  <c r="N40" i="4"/>
  <c r="D18" i="4"/>
  <c r="W39" i="4"/>
  <c r="W7" i="4"/>
  <c r="C20" i="4"/>
  <c r="S38" i="4"/>
  <c r="D33" i="4"/>
  <c r="C22" i="4"/>
  <c r="D25" i="4"/>
  <c r="D24" i="4"/>
  <c r="C32" i="4"/>
  <c r="R37" i="4"/>
  <c r="C27" i="4"/>
  <c r="R4" i="4"/>
  <c r="AB39" i="4"/>
  <c r="C33" i="4"/>
  <c r="AC37" i="4"/>
  <c r="N39" i="4"/>
  <c r="AC39" i="4"/>
  <c r="C31" i="4"/>
  <c r="C23" i="4"/>
  <c r="C30" i="4"/>
  <c r="D29" i="4"/>
  <c r="C28" i="4"/>
  <c r="AB6" i="4"/>
  <c r="N37" i="4"/>
  <c r="AA379" i="3"/>
  <c r="G379" i="3"/>
  <c r="E379" i="3"/>
  <c r="U379" i="3"/>
  <c r="E6" i="4"/>
  <c r="E7" i="4"/>
  <c r="E10" i="4"/>
  <c r="E11" i="4"/>
  <c r="E8" i="4"/>
  <c r="E9" i="4"/>
  <c r="E12" i="4"/>
  <c r="E15" i="4"/>
  <c r="E13" i="4"/>
  <c r="E14" i="4"/>
  <c r="J5" i="4"/>
  <c r="J6" i="4"/>
  <c r="J7" i="4"/>
  <c r="D7" i="4"/>
  <c r="C7" i="4"/>
  <c r="D8" i="4"/>
  <c r="C9" i="4"/>
  <c r="C11" i="4"/>
  <c r="C8" i="4"/>
  <c r="D10" i="4"/>
  <c r="D11" i="4"/>
  <c r="C12" i="4"/>
  <c r="C10" i="4"/>
  <c r="D14" i="4"/>
  <c r="D13" i="4"/>
  <c r="C15" i="4"/>
  <c r="D12" i="4"/>
  <c r="C13" i="4"/>
  <c r="C14" i="4"/>
  <c r="C16" i="4"/>
  <c r="D15" i="4"/>
  <c r="H5" i="4"/>
  <c r="I5" i="4"/>
  <c r="H7" i="4"/>
  <c r="H6" i="4"/>
  <c r="I6" i="4"/>
  <c r="I7" i="4"/>
  <c r="AC7" i="4"/>
  <c r="S6" i="4"/>
  <c r="S5" i="4"/>
  <c r="AC5" i="4"/>
  <c r="AC6" i="4"/>
  <c r="N5" i="4"/>
  <c r="AC4" i="4"/>
  <c r="X7" i="4"/>
  <c r="X6" i="4"/>
  <c r="I4" i="4"/>
  <c r="N4" i="4"/>
  <c r="X5" i="4"/>
  <c r="X4" i="4"/>
  <c r="E5" i="4"/>
  <c r="E23" i="4"/>
  <c r="T5" i="4"/>
  <c r="O38" i="4"/>
  <c r="E18" i="4"/>
  <c r="AD7" i="4"/>
  <c r="AD39" i="4"/>
  <c r="E29" i="4"/>
  <c r="T37" i="4"/>
  <c r="AD5" i="4"/>
  <c r="E16" i="4"/>
  <c r="E30" i="4"/>
  <c r="J4" i="4"/>
  <c r="Y6" i="4"/>
  <c r="Y7" i="4"/>
  <c r="E19" i="4"/>
  <c r="E38" i="4"/>
  <c r="T4" i="4"/>
  <c r="O39" i="4"/>
  <c r="O4" i="4"/>
  <c r="Y4" i="4"/>
  <c r="AD37" i="4"/>
  <c r="O37" i="4"/>
  <c r="E22" i="4"/>
  <c r="O5" i="4"/>
  <c r="E25" i="4"/>
  <c r="E37" i="4"/>
  <c r="O40" i="4"/>
  <c r="E34" i="4"/>
  <c r="E4" i="4"/>
  <c r="E26" i="4"/>
  <c r="T6" i="4"/>
  <c r="E17" i="4"/>
  <c r="E28" i="4"/>
  <c r="E32" i="4"/>
  <c r="J37" i="4"/>
  <c r="Y39" i="4"/>
  <c r="Y5" i="4"/>
  <c r="J38" i="4"/>
  <c r="AD4" i="4"/>
  <c r="AD38" i="4"/>
  <c r="E24" i="4"/>
  <c r="E33" i="4"/>
  <c r="AD6" i="4"/>
  <c r="T38" i="4"/>
  <c r="AD40" i="4"/>
  <c r="E21" i="4"/>
  <c r="E20" i="4"/>
  <c r="E31" i="4"/>
  <c r="E27" i="4"/>
  <c r="E39" i="4"/>
  <c r="AO380" i="3" l="1"/>
  <c r="J393" i="3" s="1"/>
  <c r="AQ380" i="3"/>
  <c r="J395" i="3" s="1"/>
  <c r="AP380" i="3"/>
  <c r="J394" i="3" s="1"/>
  <c r="AR380" i="3"/>
  <c r="J396" i="3" s="1"/>
  <c r="K388" i="3" s="1"/>
  <c r="AD380" i="3"/>
  <c r="J383" i="3" s="1"/>
  <c r="W228" i="3"/>
  <c r="W311" i="3"/>
  <c r="W236" i="3"/>
  <c r="W212" i="3"/>
  <c r="W202" i="3"/>
  <c r="W203" i="3"/>
  <c r="A204" i="3" s="1"/>
  <c r="W301" i="3"/>
  <c r="W347" i="3"/>
  <c r="W296" i="3"/>
  <c r="W285" i="3"/>
  <c r="W339" i="3"/>
  <c r="W274" i="3"/>
  <c r="W374" i="3"/>
  <c r="W269" i="3"/>
  <c r="W307" i="3"/>
  <c r="W255" i="3"/>
  <c r="W375" i="3"/>
  <c r="W261" i="3"/>
  <c r="W227" i="3"/>
  <c r="W232" i="3"/>
  <c r="W330" i="3"/>
  <c r="W302" i="3"/>
  <c r="W284" i="3"/>
  <c r="W305" i="3"/>
  <c r="W234" i="3"/>
  <c r="W211" i="3"/>
  <c r="W229" i="3"/>
  <c r="W218" i="3"/>
  <c r="W369" i="3"/>
  <c r="W362" i="3"/>
  <c r="W358" i="3"/>
  <c r="W361" i="3"/>
  <c r="W300" i="3"/>
  <c r="W353" i="3"/>
  <c r="W292" i="3"/>
  <c r="W256" i="3"/>
  <c r="W294" i="3"/>
  <c r="W297" i="3"/>
  <c r="W378" i="3"/>
  <c r="W246" i="3"/>
  <c r="W260" i="3"/>
  <c r="W257" i="3"/>
  <c r="W359" i="3"/>
  <c r="W237" i="3"/>
  <c r="W288" i="3"/>
  <c r="W290" i="3"/>
  <c r="W266" i="3"/>
  <c r="W366" i="3"/>
  <c r="W224" i="3"/>
  <c r="W356" i="3"/>
  <c r="W343" i="3"/>
  <c r="W350" i="3"/>
  <c r="W320" i="3"/>
  <c r="W342" i="3"/>
  <c r="W345" i="3"/>
  <c r="W276" i="3"/>
  <c r="W215" i="3"/>
  <c r="W238" i="3"/>
  <c r="W252" i="3"/>
  <c r="W241" i="3"/>
  <c r="W314" i="3"/>
  <c r="W230" i="3"/>
  <c r="W244" i="3"/>
  <c r="W233" i="3"/>
  <c r="W277" i="3"/>
  <c r="W249" i="3"/>
  <c r="W279" i="3"/>
  <c r="W351" i="3"/>
  <c r="W221" i="3"/>
  <c r="W275" i="3"/>
  <c r="W344" i="3"/>
  <c r="W295" i="3"/>
  <c r="W286" i="3"/>
  <c r="W213" i="3"/>
  <c r="W267" i="3"/>
  <c r="W322" i="3"/>
  <c r="W280" i="3"/>
  <c r="W278" i="3"/>
  <c r="W259" i="3"/>
  <c r="W270" i="3"/>
  <c r="W372" i="3"/>
  <c r="W251" i="3"/>
  <c r="W327" i="3"/>
  <c r="W254" i="3"/>
  <c r="W364" i="3"/>
  <c r="W235" i="3"/>
  <c r="W328" i="3"/>
  <c r="W282" i="3"/>
  <c r="AE380" i="3"/>
  <c r="J384" i="3" s="1"/>
  <c r="K384" i="3" s="1"/>
  <c r="AF380" i="3"/>
  <c r="J385" i="3" s="1"/>
  <c r="AG380" i="3"/>
  <c r="J386" i="3" s="1"/>
  <c r="AH380" i="3"/>
  <c r="J387" i="3" s="1"/>
  <c r="K387" i="3" s="1"/>
  <c r="AS380" i="3"/>
  <c r="J397" i="3" s="1"/>
  <c r="K389" i="3" s="1"/>
  <c r="F251" i="3"/>
  <c r="F271" i="3" s="1"/>
  <c r="F285" i="3" s="1"/>
  <c r="W334" i="3"/>
  <c r="W293" i="3"/>
  <c r="W268" i="3"/>
  <c r="W243" i="3"/>
  <c r="W225" i="3"/>
  <c r="W298" i="3"/>
  <c r="W210" i="3"/>
  <c r="W346" i="3"/>
  <c r="W262" i="3"/>
  <c r="W245" i="3"/>
  <c r="W220" i="3"/>
  <c r="W377" i="3"/>
  <c r="W303" i="3"/>
  <c r="W352" i="3"/>
  <c r="W242" i="3"/>
  <c r="W222" i="3"/>
  <c r="W355" i="3"/>
  <c r="W313" i="3"/>
  <c r="W336" i="3"/>
  <c r="W247" i="3"/>
  <c r="W240" i="3"/>
  <c r="W365" i="3"/>
  <c r="W340" i="3"/>
  <c r="W291" i="3"/>
  <c r="W273" i="3"/>
  <c r="W338" i="3"/>
  <c r="W231" i="3"/>
  <c r="W226" i="3"/>
  <c r="W289" i="3"/>
  <c r="W335" i="3"/>
  <c r="W272" i="3"/>
  <c r="W373" i="3"/>
  <c r="W348" i="3"/>
  <c r="W299" i="3"/>
  <c r="W281" i="3"/>
  <c r="W360" i="3"/>
  <c r="W250" i="3"/>
  <c r="W263" i="3"/>
  <c r="W357" i="3"/>
  <c r="W308" i="3"/>
  <c r="W283" i="3"/>
  <c r="W265" i="3"/>
  <c r="W354" i="3"/>
  <c r="W319" i="3"/>
  <c r="W208" i="3"/>
  <c r="K383" i="3"/>
  <c r="W333" i="3"/>
  <c r="W318" i="3"/>
  <c r="W325" i="3"/>
  <c r="W324" i="3"/>
  <c r="W323" i="3"/>
  <c r="W329" i="3"/>
  <c r="W239" i="3"/>
  <c r="W312" i="3"/>
  <c r="W370" i="3"/>
  <c r="W326" i="3"/>
  <c r="W332" i="3"/>
  <c r="W331" i="3"/>
  <c r="W337" i="3"/>
  <c r="W258" i="3"/>
  <c r="W376" i="3"/>
  <c r="W304" i="3"/>
  <c r="W310" i="3"/>
  <c r="W317" i="3"/>
  <c r="W316" i="3"/>
  <c r="W315" i="3"/>
  <c r="W321" i="3"/>
  <c r="W216" i="3"/>
  <c r="W271" i="3"/>
  <c r="A7" i="5"/>
  <c r="BL12" i="4"/>
  <c r="BL26" i="4" s="1"/>
  <c r="BL33" i="4" s="1"/>
  <c r="BL19" i="4"/>
  <c r="G7" i="4"/>
  <c r="BM7" i="4"/>
  <c r="F8" i="4"/>
  <c r="L40" i="4"/>
  <c r="BT7" i="4"/>
  <c r="K41" i="4"/>
  <c r="G6" i="4"/>
  <c r="G5" i="4"/>
  <c r="Z8" i="4"/>
  <c r="BQ7" i="4"/>
  <c r="BO6" i="4"/>
  <c r="Q6" i="4"/>
  <c r="P7" i="4"/>
  <c r="V39" i="4"/>
  <c r="U40" i="4"/>
  <c r="BV6" i="4"/>
  <c r="A40" i="4"/>
  <c r="B39" i="4"/>
  <c r="BS5" i="4"/>
  <c r="G38" i="4"/>
  <c r="F39" i="4"/>
  <c r="AA40" i="4"/>
  <c r="BW7" i="4"/>
  <c r="Z41" i="4"/>
  <c r="U8" i="4"/>
  <c r="BP5" i="4"/>
  <c r="BV5" i="4"/>
  <c r="P39" i="4"/>
  <c r="V7" i="4"/>
  <c r="BU5" i="4"/>
  <c r="K6" i="4"/>
  <c r="K386" i="3" l="1"/>
  <c r="K385" i="3"/>
  <c r="A202" i="3"/>
  <c r="A203" i="3"/>
  <c r="A213" i="3"/>
  <c r="A205" i="3"/>
  <c r="A206" i="3"/>
  <c r="A207" i="3"/>
  <c r="A218" i="3"/>
  <c r="A253" i="3"/>
  <c r="A211" i="3"/>
  <c r="A231" i="3"/>
  <c r="A251" i="3"/>
  <c r="A229" i="3"/>
  <c r="A239" i="3"/>
  <c r="A224" i="3"/>
  <c r="A259" i="3"/>
  <c r="A249" i="3"/>
  <c r="A354" i="3"/>
  <c r="A247" i="3"/>
  <c r="A255" i="3"/>
  <c r="A273" i="3"/>
  <c r="A240" i="3"/>
  <c r="A260" i="3"/>
  <c r="A232" i="3"/>
  <c r="A297" i="3"/>
  <c r="A221" i="3"/>
  <c r="A210" i="3"/>
  <c r="A248" i="3"/>
  <c r="A214" i="3"/>
  <c r="A215" i="3"/>
  <c r="A208" i="3"/>
  <c r="A209" i="3"/>
  <c r="A264" i="3"/>
  <c r="A296" i="3"/>
  <c r="A228" i="3"/>
  <c r="A212" i="3"/>
  <c r="A245" i="3"/>
  <c r="A223" i="3"/>
  <c r="F306" i="3"/>
  <c r="A328" i="3"/>
  <c r="A376" i="3"/>
  <c r="A291" i="3"/>
  <c r="A283" i="3"/>
  <c r="A337" i="3"/>
  <c r="A294" i="3"/>
  <c r="A320" i="3"/>
  <c r="A285" i="3"/>
  <c r="A292" i="3"/>
  <c r="A243" i="3"/>
  <c r="A309" i="3"/>
  <c r="A332" i="3"/>
  <c r="A356" i="3"/>
  <c r="A327" i="3"/>
  <c r="A368" i="3"/>
  <c r="A275" i="3"/>
  <c r="A375" i="3"/>
  <c r="A303" i="3"/>
  <c r="A272" i="3"/>
  <c r="A237" i="3"/>
  <c r="A254" i="3"/>
  <c r="A244" i="3"/>
  <c r="A358" i="3"/>
  <c r="A333" i="3"/>
  <c r="A295" i="3"/>
  <c r="A371" i="3"/>
  <c r="A364" i="3"/>
  <c r="A263" i="3"/>
  <c r="A271" i="3"/>
  <c r="A217" i="3"/>
  <c r="A372" i="3"/>
  <c r="A236" i="3"/>
  <c r="A329" i="3"/>
  <c r="A230" i="3"/>
  <c r="A266" i="3"/>
  <c r="A307" i="3"/>
  <c r="A343" i="3"/>
  <c r="A238" i="3"/>
  <c r="A227" i="3"/>
  <c r="A344" i="3"/>
  <c r="A258" i="3"/>
  <c r="A219" i="3"/>
  <c r="A216" i="3"/>
  <c r="A235" i="3"/>
  <c r="A362" i="3"/>
  <c r="A360" i="3"/>
  <c r="A359" i="3"/>
  <c r="A288" i="3"/>
  <c r="A370" i="3"/>
  <c r="A353" i="3"/>
  <c r="A257" i="3"/>
  <c r="A267" i="3"/>
  <c r="A256" i="3"/>
  <c r="A346" i="3"/>
  <c r="A298" i="3"/>
  <c r="A306" i="3"/>
  <c r="A282" i="3"/>
  <c r="A316" i="3"/>
  <c r="A334" i="3"/>
  <c r="A355" i="3"/>
  <c r="A270" i="3"/>
  <c r="A262" i="3"/>
  <c r="A277" i="3"/>
  <c r="A365" i="3"/>
  <c r="A351" i="3"/>
  <c r="A278" i="3"/>
  <c r="A350" i="3"/>
  <c r="A313" i="3"/>
  <c r="A261" i="3"/>
  <c r="A378" i="3"/>
  <c r="A324" i="3"/>
  <c r="A274" i="3"/>
  <c r="A276" i="3"/>
  <c r="A290" i="3"/>
  <c r="A357" i="3"/>
  <c r="A312" i="3"/>
  <c r="A340" i="3"/>
  <c r="A284" i="3"/>
  <c r="A304" i="3"/>
  <c r="A342" i="3"/>
  <c r="A286" i="3"/>
  <c r="A310" i="3"/>
  <c r="A299" i="3"/>
  <c r="A222" i="3"/>
  <c r="A366" i="3"/>
  <c r="A322" i="3"/>
  <c r="A246" i="3"/>
  <c r="A252" i="3"/>
  <c r="A268" i="3"/>
  <c r="A323" i="3"/>
  <c r="A314" i="3"/>
  <c r="A330" i="3"/>
  <c r="A339" i="3"/>
  <c r="A325" i="3"/>
  <c r="A345" i="3"/>
  <c r="A338" i="3"/>
  <c r="A352" i="3"/>
  <c r="A369" i="3"/>
  <c r="A280" i="3"/>
  <c r="A265" i="3"/>
  <c r="A326" i="3"/>
  <c r="A321" i="3"/>
  <c r="A319" i="3"/>
  <c r="A336" i="3"/>
  <c r="A233" i="3"/>
  <c r="A317" i="3"/>
  <c r="A335" i="3"/>
  <c r="A347" i="3"/>
  <c r="A287" i="3"/>
  <c r="A301" i="3"/>
  <c r="A302" i="3"/>
  <c r="A225" i="3"/>
  <c r="A318" i="3"/>
  <c r="A281" i="3"/>
  <c r="A341" i="3"/>
  <c r="A269" i="3"/>
  <c r="A367" i="3"/>
  <c r="A363" i="3"/>
  <c r="A315" i="3"/>
  <c r="A311" i="3"/>
  <c r="A226" i="3"/>
  <c r="A331" i="3"/>
  <c r="A308" i="3"/>
  <c r="A361" i="3"/>
  <c r="A250" i="3"/>
  <c r="A348" i="3"/>
  <c r="A305" i="3"/>
  <c r="A220" i="3"/>
  <c r="A234" i="3"/>
  <c r="A289" i="3"/>
  <c r="A300" i="3"/>
  <c r="A293" i="3"/>
  <c r="A373" i="3"/>
  <c r="A377" i="3"/>
  <c r="A349" i="3"/>
  <c r="A241" i="3"/>
  <c r="A379" i="3"/>
  <c r="A374" i="3"/>
  <c r="A242" i="3"/>
  <c r="A279" i="3"/>
  <c r="A8" i="5"/>
  <c r="U9" i="4"/>
  <c r="V8" i="4"/>
  <c r="BP8" i="4"/>
  <c r="Y8" i="4"/>
  <c r="W8" i="4"/>
  <c r="X8" i="4"/>
  <c r="B40" i="4"/>
  <c r="BR7" i="4"/>
  <c r="A41" i="4"/>
  <c r="C40" i="4"/>
  <c r="E40" i="4"/>
  <c r="D40" i="4"/>
  <c r="Z9" i="4"/>
  <c r="AA8" i="4"/>
  <c r="BQ8" i="4"/>
  <c r="AB8" i="4"/>
  <c r="AD8" i="4"/>
  <c r="AC8" i="4"/>
  <c r="Z42" i="4"/>
  <c r="BW8" i="4"/>
  <c r="AB41" i="4"/>
  <c r="AA41" i="4"/>
  <c r="AC41" i="4"/>
  <c r="AD41" i="4"/>
  <c r="K7" i="4"/>
  <c r="L6" i="4"/>
  <c r="BN6" i="4"/>
  <c r="M6" i="4"/>
  <c r="O6" i="4"/>
  <c r="N6" i="4"/>
  <c r="U41" i="4"/>
  <c r="V40" i="4"/>
  <c r="BV7" i="4"/>
  <c r="W40" i="4"/>
  <c r="X40" i="4"/>
  <c r="Y40" i="4"/>
  <c r="L41" i="4"/>
  <c r="BT8" i="4"/>
  <c r="K42" i="4"/>
  <c r="O41" i="4"/>
  <c r="N41" i="4"/>
  <c r="M41" i="4"/>
  <c r="Q39" i="4"/>
  <c r="P40" i="4"/>
  <c r="BU6" i="4"/>
  <c r="R39" i="4"/>
  <c r="T39" i="4"/>
  <c r="S39" i="4"/>
  <c r="BM8" i="4"/>
  <c r="F9" i="4"/>
  <c r="G8" i="4"/>
  <c r="I8" i="4"/>
  <c r="H8" i="4"/>
  <c r="J8" i="4"/>
  <c r="G39" i="4"/>
  <c r="F40" i="4"/>
  <c r="BS6" i="4"/>
  <c r="I39" i="4"/>
  <c r="H39" i="4"/>
  <c r="J39" i="4"/>
  <c r="P8" i="4"/>
  <c r="BO7" i="4"/>
  <c r="Q7" i="4"/>
  <c r="T7" i="4"/>
  <c r="R7" i="4"/>
  <c r="S7" i="4"/>
  <c r="A380" i="3" l="1"/>
  <c r="I3" i="5" s="1"/>
  <c r="F313" i="3"/>
  <c r="F320" i="3" s="1"/>
  <c r="C92" i="5"/>
  <c r="C70" i="5"/>
  <c r="C26" i="5"/>
  <c r="C4" i="5"/>
  <c r="C90" i="5"/>
  <c r="C46" i="5"/>
  <c r="B3" i="5"/>
  <c r="C89" i="5"/>
  <c r="C45" i="5"/>
  <c r="C23" i="5"/>
  <c r="C87" i="5"/>
  <c r="C21" i="5"/>
  <c r="C86" i="5"/>
  <c r="C42" i="5"/>
  <c r="C20" i="5"/>
  <c r="C85" i="5"/>
  <c r="C84" i="5"/>
  <c r="C40" i="5"/>
  <c r="C18" i="5"/>
  <c r="C83" i="5"/>
  <c r="C17" i="5"/>
  <c r="C91" i="5"/>
  <c r="C47" i="5"/>
  <c r="C25" i="5"/>
  <c r="C3" i="5"/>
  <c r="C68" i="5"/>
  <c r="C67" i="5"/>
  <c r="F4" i="5"/>
  <c r="C65" i="5"/>
  <c r="C64" i="5"/>
  <c r="C63" i="5"/>
  <c r="C62" i="5"/>
  <c r="G4" i="5"/>
  <c r="C61" i="5"/>
  <c r="C11" i="5"/>
  <c r="C66" i="5"/>
  <c r="C44" i="5"/>
  <c r="C43" i="5"/>
  <c r="C41" i="5"/>
  <c r="C39" i="5"/>
  <c r="C82" i="5"/>
  <c r="C60" i="5"/>
  <c r="C38" i="5"/>
  <c r="C16" i="5"/>
  <c r="D3" i="5"/>
  <c r="C59" i="5"/>
  <c r="C58" i="5"/>
  <c r="C81" i="5"/>
  <c r="C37" i="5"/>
  <c r="C15" i="5"/>
  <c r="H3" i="5"/>
  <c r="F3" i="5"/>
  <c r="C80" i="5"/>
  <c r="C36" i="5"/>
  <c r="C14" i="5"/>
  <c r="C79" i="5"/>
  <c r="C57" i="5"/>
  <c r="C13" i="5"/>
  <c r="D4" i="5"/>
  <c r="C78" i="5"/>
  <c r="C56" i="5"/>
  <c r="C34" i="5"/>
  <c r="C12" i="5"/>
  <c r="I5" i="5"/>
  <c r="C55" i="5"/>
  <c r="C73" i="5"/>
  <c r="C51" i="5"/>
  <c r="C29" i="5"/>
  <c r="C7" i="5"/>
  <c r="C72" i="5"/>
  <c r="C50" i="5"/>
  <c r="C28" i="5"/>
  <c r="C6" i="5"/>
  <c r="C71" i="5"/>
  <c r="C49" i="5"/>
  <c r="C27" i="5"/>
  <c r="C5" i="5"/>
  <c r="C19" i="5"/>
  <c r="C76" i="5"/>
  <c r="C75" i="5"/>
  <c r="C31" i="5"/>
  <c r="C74" i="5"/>
  <c r="C54" i="5"/>
  <c r="C53" i="5"/>
  <c r="C52" i="5"/>
  <c r="C33" i="5"/>
  <c r="C32" i="5"/>
  <c r="E3" i="5"/>
  <c r="C30" i="5"/>
  <c r="C9" i="5"/>
  <c r="C10" i="5"/>
  <c r="C8" i="5"/>
  <c r="B4" i="5"/>
  <c r="B5" i="5"/>
  <c r="F5" i="5"/>
  <c r="G5" i="5"/>
  <c r="I6" i="5"/>
  <c r="F6" i="5"/>
  <c r="D6" i="5"/>
  <c r="E5" i="5"/>
  <c r="B6" i="5"/>
  <c r="G6" i="5"/>
  <c r="D5" i="5"/>
  <c r="H5" i="5"/>
  <c r="E6" i="5"/>
  <c r="I4" i="5"/>
  <c r="B7" i="5"/>
  <c r="G7" i="5"/>
  <c r="F7" i="5"/>
  <c r="E7" i="5"/>
  <c r="H7" i="5"/>
  <c r="I7" i="5"/>
  <c r="D7" i="5"/>
  <c r="B8" i="5"/>
  <c r="G8" i="5"/>
  <c r="F8" i="5"/>
  <c r="D8" i="5"/>
  <c r="I8" i="5"/>
  <c r="H8" i="5"/>
  <c r="E8" i="5"/>
  <c r="A9" i="5"/>
  <c r="L42" i="4"/>
  <c r="BT9" i="4"/>
  <c r="K43" i="4"/>
  <c r="O42" i="4"/>
  <c r="M42" i="4"/>
  <c r="N42" i="4"/>
  <c r="V41" i="4"/>
  <c r="BV8" i="4"/>
  <c r="U42" i="4"/>
  <c r="Y41" i="4"/>
  <c r="W41" i="4"/>
  <c r="X41" i="4"/>
  <c r="Q8" i="4"/>
  <c r="P9" i="4"/>
  <c r="BO8" i="4"/>
  <c r="T8" i="4"/>
  <c r="R8" i="4"/>
  <c r="S8" i="4"/>
  <c r="AA9" i="4"/>
  <c r="BQ9" i="4"/>
  <c r="Z10" i="4"/>
  <c r="AD9" i="4"/>
  <c r="AC9" i="4"/>
  <c r="AB9" i="4"/>
  <c r="F41" i="4"/>
  <c r="BS7" i="4"/>
  <c r="G40" i="4"/>
  <c r="H40" i="4"/>
  <c r="I40" i="4"/>
  <c r="J40" i="4"/>
  <c r="P41" i="4"/>
  <c r="BU7" i="4"/>
  <c r="Q40" i="4"/>
  <c r="R40" i="4"/>
  <c r="S40" i="4"/>
  <c r="T40" i="4"/>
  <c r="BW9" i="4"/>
  <c r="AA42" i="4"/>
  <c r="Z43" i="4"/>
  <c r="AB42" i="4"/>
  <c r="AC42" i="4"/>
  <c r="AD42" i="4"/>
  <c r="F10" i="4"/>
  <c r="G9" i="4"/>
  <c r="BM9" i="4"/>
  <c r="J9" i="4"/>
  <c r="I9" i="4"/>
  <c r="H9" i="4"/>
  <c r="BN7" i="4"/>
  <c r="L7" i="4"/>
  <c r="K8" i="4"/>
  <c r="O7" i="4"/>
  <c r="M7" i="4"/>
  <c r="N7" i="4"/>
  <c r="A42" i="4"/>
  <c r="B41" i="4"/>
  <c r="BR8" i="4"/>
  <c r="C41" i="4"/>
  <c r="E41" i="4"/>
  <c r="D41" i="4"/>
  <c r="BP9" i="4"/>
  <c r="U10" i="4"/>
  <c r="W9" i="4"/>
  <c r="V9" i="4"/>
  <c r="X9" i="4"/>
  <c r="Y9" i="4"/>
  <c r="H6" i="5" l="1"/>
  <c r="C77" i="5"/>
  <c r="E4" i="5"/>
  <c r="C69" i="5"/>
  <c r="C24" i="5"/>
  <c r="C35" i="5"/>
  <c r="C22" i="5"/>
  <c r="G3" i="5"/>
  <c r="C48" i="5"/>
  <c r="H4" i="5"/>
  <c r="C88" i="5"/>
  <c r="F334" i="3"/>
  <c r="F348" i="3" s="1"/>
  <c r="A10" i="5"/>
  <c r="H9" i="5"/>
  <c r="F9" i="5"/>
  <c r="E9" i="5"/>
  <c r="D9" i="5"/>
  <c r="G9" i="5"/>
  <c r="B9" i="5"/>
  <c r="I9" i="5"/>
  <c r="Z44" i="4"/>
  <c r="AA43" i="4"/>
  <c r="BW10" i="4"/>
  <c r="AB43" i="4"/>
  <c r="AD43" i="4"/>
  <c r="AC43" i="4"/>
  <c r="Q41" i="4"/>
  <c r="BU8" i="4"/>
  <c r="P42" i="4"/>
  <c r="R41" i="4"/>
  <c r="S41" i="4"/>
  <c r="T41" i="4"/>
  <c r="P10" i="4"/>
  <c r="BO9" i="4"/>
  <c r="Q9" i="4"/>
  <c r="R9" i="4"/>
  <c r="T9" i="4"/>
  <c r="S9" i="4"/>
  <c r="V10" i="4"/>
  <c r="BP10" i="4"/>
  <c r="W10" i="4"/>
  <c r="U11" i="4"/>
  <c r="Y10" i="4"/>
  <c r="X10" i="4"/>
  <c r="Z11" i="4"/>
  <c r="AA10" i="4"/>
  <c r="BQ10" i="4"/>
  <c r="AC10" i="4"/>
  <c r="AD10" i="4"/>
  <c r="AB10" i="4"/>
  <c r="K9" i="4"/>
  <c r="L8" i="4"/>
  <c r="BN8" i="4"/>
  <c r="M8" i="4"/>
  <c r="N8" i="4"/>
  <c r="O8" i="4"/>
  <c r="F11" i="4"/>
  <c r="BM10" i="4"/>
  <c r="G10" i="4"/>
  <c r="I10" i="4"/>
  <c r="H10" i="4"/>
  <c r="J10" i="4"/>
  <c r="BT10" i="4"/>
  <c r="L43" i="4"/>
  <c r="K44" i="4"/>
  <c r="M43" i="4"/>
  <c r="N43" i="4"/>
  <c r="O43" i="4"/>
  <c r="B42" i="4"/>
  <c r="A43" i="4"/>
  <c r="BR9" i="4"/>
  <c r="D42" i="4"/>
  <c r="E42" i="4"/>
  <c r="C42" i="4"/>
  <c r="G41" i="4"/>
  <c r="F42" i="4"/>
  <c r="BS8" i="4"/>
  <c r="H41" i="4"/>
  <c r="I41" i="4"/>
  <c r="J41" i="4"/>
  <c r="U43" i="4"/>
  <c r="BV9" i="4"/>
  <c r="V42" i="4"/>
  <c r="X42" i="4"/>
  <c r="Y42" i="4"/>
  <c r="W42" i="4"/>
  <c r="F376" i="3" l="1"/>
  <c r="F380" i="3" s="1"/>
  <c r="G3" i="1" s="1"/>
  <c r="E10" i="5"/>
  <c r="H10" i="5"/>
  <c r="D10" i="5"/>
  <c r="F10" i="5"/>
  <c r="B10" i="5"/>
  <c r="A11" i="5"/>
  <c r="I10" i="5"/>
  <c r="G10" i="5"/>
  <c r="U12" i="4"/>
  <c r="V11" i="4"/>
  <c r="BP11" i="4"/>
  <c r="W11" i="4"/>
  <c r="X11" i="4"/>
  <c r="Y11" i="4"/>
  <c r="G42" i="4"/>
  <c r="F43" i="4"/>
  <c r="BS9" i="4"/>
  <c r="H42" i="4"/>
  <c r="J42" i="4"/>
  <c r="I42" i="4"/>
  <c r="U44" i="4"/>
  <c r="V43" i="4"/>
  <c r="BV10" i="4"/>
  <c r="W43" i="4"/>
  <c r="X43" i="4"/>
  <c r="Y43" i="4"/>
  <c r="BO10" i="4"/>
  <c r="Q10" i="4"/>
  <c r="P11" i="4"/>
  <c r="S10" i="4"/>
  <c r="R10" i="4"/>
  <c r="T10" i="4"/>
  <c r="BT11" i="4"/>
  <c r="K45" i="4"/>
  <c r="L44" i="4"/>
  <c r="M44" i="4"/>
  <c r="N44" i="4"/>
  <c r="O44" i="4"/>
  <c r="F12" i="4"/>
  <c r="BM11" i="4"/>
  <c r="G11" i="4"/>
  <c r="I11" i="4"/>
  <c r="H11" i="4"/>
  <c r="J11" i="4"/>
  <c r="BN9" i="4"/>
  <c r="L9" i="4"/>
  <c r="M9" i="4"/>
  <c r="K10" i="4"/>
  <c r="O9" i="4"/>
  <c r="N9" i="4"/>
  <c r="B43" i="4"/>
  <c r="BR10" i="4"/>
  <c r="D43" i="4"/>
  <c r="A44" i="4"/>
  <c r="C43" i="4"/>
  <c r="E43" i="4"/>
  <c r="Z12" i="4"/>
  <c r="AA11" i="4"/>
  <c r="BQ11" i="4"/>
  <c r="AB11" i="4"/>
  <c r="AC11" i="4"/>
  <c r="AD11" i="4"/>
  <c r="P43" i="4"/>
  <c r="Q42" i="4"/>
  <c r="BU9" i="4"/>
  <c r="S42" i="4"/>
  <c r="T42" i="4"/>
  <c r="R42" i="4"/>
  <c r="AA44" i="4"/>
  <c r="BW11" i="4"/>
  <c r="Z45" i="4"/>
  <c r="AC44" i="4"/>
  <c r="AB44" i="4"/>
  <c r="AD44" i="4"/>
  <c r="E11" i="5" l="1"/>
  <c r="H11" i="5"/>
  <c r="G11" i="5"/>
  <c r="I11" i="5"/>
  <c r="B11" i="5"/>
  <c r="A12" i="5"/>
  <c r="F11" i="5"/>
  <c r="D11" i="5"/>
  <c r="BS10" i="4"/>
  <c r="G43" i="4"/>
  <c r="F44" i="4"/>
  <c r="H43" i="4"/>
  <c r="I43" i="4"/>
  <c r="J43" i="4"/>
  <c r="Z46" i="4"/>
  <c r="AA45" i="4"/>
  <c r="BW12" i="4"/>
  <c r="AB45" i="4"/>
  <c r="AC45" i="4"/>
  <c r="AD45" i="4"/>
  <c r="Q43" i="4"/>
  <c r="BU10" i="4"/>
  <c r="P44" i="4"/>
  <c r="S43" i="4"/>
  <c r="R43" i="4"/>
  <c r="T43" i="4"/>
  <c r="G12" i="4"/>
  <c r="BM12" i="4"/>
  <c r="F13" i="4"/>
  <c r="I12" i="4"/>
  <c r="J12" i="4"/>
  <c r="H12" i="4"/>
  <c r="BN10" i="4"/>
  <c r="K11" i="4"/>
  <c r="L10" i="4"/>
  <c r="M10" i="4"/>
  <c r="N10" i="4"/>
  <c r="O10" i="4"/>
  <c r="A45" i="4"/>
  <c r="B44" i="4"/>
  <c r="C44" i="4"/>
  <c r="D44" i="4"/>
  <c r="BR11" i="4"/>
  <c r="E44" i="4"/>
  <c r="Q11" i="4"/>
  <c r="BO11" i="4"/>
  <c r="P12" i="4"/>
  <c r="S11" i="4"/>
  <c r="T11" i="4"/>
  <c r="R11" i="4"/>
  <c r="BV11" i="4"/>
  <c r="V44" i="4"/>
  <c r="U45" i="4"/>
  <c r="W44" i="4"/>
  <c r="Y44" i="4"/>
  <c r="X44" i="4"/>
  <c r="K46" i="4"/>
  <c r="BT12" i="4"/>
  <c r="L45" i="4"/>
  <c r="O45" i="4"/>
  <c r="N45" i="4"/>
  <c r="M45" i="4"/>
  <c r="AA12" i="4"/>
  <c r="Z13" i="4"/>
  <c r="BQ12" i="4"/>
  <c r="AC12" i="4"/>
  <c r="AB12" i="4"/>
  <c r="AD12" i="4"/>
  <c r="U13" i="4"/>
  <c r="BP12" i="4"/>
  <c r="V12" i="4"/>
  <c r="W12" i="4"/>
  <c r="X12" i="4"/>
  <c r="Y12" i="4"/>
  <c r="B12" i="5" l="1"/>
  <c r="E12" i="5"/>
  <c r="H12" i="5"/>
  <c r="F12" i="5"/>
  <c r="A13" i="5"/>
  <c r="G12" i="5"/>
  <c r="I12" i="5"/>
  <c r="D12" i="5"/>
  <c r="Z14" i="4"/>
  <c r="AA13" i="4"/>
  <c r="BQ13" i="4"/>
  <c r="AD13" i="4"/>
  <c r="AB13" i="4"/>
  <c r="AC13" i="4"/>
  <c r="Q44" i="4"/>
  <c r="BU11" i="4"/>
  <c r="R44" i="4"/>
  <c r="P45" i="4"/>
  <c r="S44" i="4"/>
  <c r="T44" i="4"/>
  <c r="AA46" i="4"/>
  <c r="Z47" i="4"/>
  <c r="BW13" i="4"/>
  <c r="AB46" i="4"/>
  <c r="AC46" i="4"/>
  <c r="AD46" i="4"/>
  <c r="U14" i="4"/>
  <c r="BP13" i="4"/>
  <c r="V13" i="4"/>
  <c r="X13" i="4"/>
  <c r="Y13" i="4"/>
  <c r="W13" i="4"/>
  <c r="U46" i="4"/>
  <c r="V45" i="4"/>
  <c r="BV12" i="4"/>
  <c r="X45" i="4"/>
  <c r="W45" i="4"/>
  <c r="Y45" i="4"/>
  <c r="F14" i="4"/>
  <c r="G13" i="4"/>
  <c r="BM13" i="4"/>
  <c r="H13" i="4"/>
  <c r="J13" i="4"/>
  <c r="I13" i="4"/>
  <c r="Q12" i="4"/>
  <c r="BO12" i="4"/>
  <c r="P13" i="4"/>
  <c r="R12" i="4"/>
  <c r="S12" i="4"/>
  <c r="T12" i="4"/>
  <c r="BR12" i="4"/>
  <c r="A46" i="4"/>
  <c r="B45" i="4"/>
  <c r="D45" i="4"/>
  <c r="C45" i="4"/>
  <c r="E45" i="4"/>
  <c r="G44" i="4"/>
  <c r="BS11" i="4"/>
  <c r="F45" i="4"/>
  <c r="J44" i="4"/>
  <c r="I44" i="4"/>
  <c r="H44" i="4"/>
  <c r="BN11" i="4"/>
  <c r="K12" i="4"/>
  <c r="L11" i="4"/>
  <c r="N11" i="4"/>
  <c r="M11" i="4"/>
  <c r="O11" i="4"/>
  <c r="L46" i="4"/>
  <c r="K47" i="4"/>
  <c r="BT13" i="4"/>
  <c r="N46" i="4"/>
  <c r="M46" i="4"/>
  <c r="O46" i="4"/>
  <c r="I13" i="5" l="1"/>
  <c r="A14" i="5"/>
  <c r="G13" i="5"/>
  <c r="H13" i="5"/>
  <c r="F13" i="5"/>
  <c r="D13" i="5"/>
  <c r="B13" i="5"/>
  <c r="E13" i="5"/>
  <c r="BO13" i="4"/>
  <c r="Q13" i="4"/>
  <c r="P14" i="4"/>
  <c r="S13" i="4"/>
  <c r="T13" i="4"/>
  <c r="R13" i="4"/>
  <c r="F15" i="4"/>
  <c r="G14" i="4"/>
  <c r="BM14" i="4"/>
  <c r="J14" i="4"/>
  <c r="I14" i="4"/>
  <c r="H14" i="4"/>
  <c r="L47" i="4"/>
  <c r="K48" i="4"/>
  <c r="BT14" i="4"/>
  <c r="M47" i="4"/>
  <c r="O47" i="4"/>
  <c r="N47" i="4"/>
  <c r="Z48" i="4"/>
  <c r="AA47" i="4"/>
  <c r="BW14" i="4"/>
  <c r="AB47" i="4"/>
  <c r="AD47" i="4"/>
  <c r="AC47" i="4"/>
  <c r="K13" i="4"/>
  <c r="L12" i="4"/>
  <c r="BN12" i="4"/>
  <c r="M12" i="4"/>
  <c r="O12" i="4"/>
  <c r="N12" i="4"/>
  <c r="B46" i="4"/>
  <c r="A47" i="4"/>
  <c r="BR13" i="4"/>
  <c r="E46" i="4"/>
  <c r="D46" i="4"/>
  <c r="C46" i="4"/>
  <c r="F46" i="4"/>
  <c r="BS12" i="4"/>
  <c r="I45" i="4"/>
  <c r="G45" i="4"/>
  <c r="J45" i="4"/>
  <c r="H45" i="4"/>
  <c r="BP14" i="4"/>
  <c r="V14" i="4"/>
  <c r="U15" i="4"/>
  <c r="W14" i="4"/>
  <c r="Y14" i="4"/>
  <c r="X14" i="4"/>
  <c r="Q45" i="4"/>
  <c r="P46" i="4"/>
  <c r="BU12" i="4"/>
  <c r="R45" i="4"/>
  <c r="S45" i="4"/>
  <c r="T45" i="4"/>
  <c r="V46" i="4"/>
  <c r="U47" i="4"/>
  <c r="BV13" i="4"/>
  <c r="X46" i="4"/>
  <c r="W46" i="4"/>
  <c r="Y46" i="4"/>
  <c r="Z15" i="4"/>
  <c r="AA14" i="4"/>
  <c r="BQ14" i="4"/>
  <c r="AB14" i="4"/>
  <c r="AD14" i="4"/>
  <c r="AC14" i="4"/>
  <c r="I14" i="5" l="1"/>
  <c r="A15" i="5"/>
  <c r="H14" i="5"/>
  <c r="B14" i="5"/>
  <c r="F14" i="5"/>
  <c r="G14" i="5"/>
  <c r="D14" i="5"/>
  <c r="E14" i="5"/>
  <c r="U48" i="4"/>
  <c r="V47" i="4"/>
  <c r="BV14" i="4"/>
  <c r="W47" i="4"/>
  <c r="X47" i="4"/>
  <c r="Y47" i="4"/>
  <c r="G15" i="4"/>
  <c r="BM15" i="4"/>
  <c r="F16" i="4"/>
  <c r="J15" i="4"/>
  <c r="I15" i="4"/>
  <c r="H15" i="4"/>
  <c r="K49" i="4"/>
  <c r="L48" i="4"/>
  <c r="BT15" i="4"/>
  <c r="N48" i="4"/>
  <c r="M48" i="4"/>
  <c r="O48" i="4"/>
  <c r="Z16" i="4"/>
  <c r="AA15" i="4"/>
  <c r="BQ15" i="4"/>
  <c r="AD15" i="4"/>
  <c r="AC15" i="4"/>
  <c r="AB15" i="4"/>
  <c r="BP15" i="4"/>
  <c r="V15" i="4"/>
  <c r="U16" i="4"/>
  <c r="Y15" i="4"/>
  <c r="W15" i="4"/>
  <c r="X15" i="4"/>
  <c r="BS13" i="4"/>
  <c r="F47" i="4"/>
  <c r="G46" i="4"/>
  <c r="H46" i="4"/>
  <c r="I46" i="4"/>
  <c r="J46" i="4"/>
  <c r="B47" i="4"/>
  <c r="A48" i="4"/>
  <c r="BR14" i="4"/>
  <c r="C47" i="4"/>
  <c r="D47" i="4"/>
  <c r="E47" i="4"/>
  <c r="AA48" i="4"/>
  <c r="BW15" i="4"/>
  <c r="Z49" i="4"/>
  <c r="AB48" i="4"/>
  <c r="AC48" i="4"/>
  <c r="AD48" i="4"/>
  <c r="BO14" i="4"/>
  <c r="Q14" i="4"/>
  <c r="P15" i="4"/>
  <c r="R14" i="4"/>
  <c r="T14" i="4"/>
  <c r="S14" i="4"/>
  <c r="Q46" i="4"/>
  <c r="P47" i="4"/>
  <c r="R46" i="4"/>
  <c r="S46" i="4"/>
  <c r="BU13" i="4"/>
  <c r="T46" i="4"/>
  <c r="L13" i="4"/>
  <c r="K14" i="4"/>
  <c r="BN13" i="4"/>
  <c r="N13" i="4"/>
  <c r="M13" i="4"/>
  <c r="O13" i="4"/>
  <c r="E15" i="5" l="1"/>
  <c r="A16" i="5"/>
  <c r="H15" i="5"/>
  <c r="D15" i="5"/>
  <c r="G15" i="5"/>
  <c r="F15" i="5"/>
  <c r="I15" i="5"/>
  <c r="B15" i="5"/>
  <c r="B48" i="4"/>
  <c r="BR15" i="4"/>
  <c r="A49" i="4"/>
  <c r="E48" i="4"/>
  <c r="D48" i="4"/>
  <c r="C48" i="4"/>
  <c r="BU14" i="4"/>
  <c r="Q47" i="4"/>
  <c r="P48" i="4"/>
  <c r="R47" i="4"/>
  <c r="T47" i="4"/>
  <c r="S47" i="4"/>
  <c r="AA49" i="4"/>
  <c r="Z50" i="4"/>
  <c r="AC49" i="4"/>
  <c r="BW16" i="4"/>
  <c r="AB49" i="4"/>
  <c r="AD49" i="4"/>
  <c r="K50" i="4"/>
  <c r="L49" i="4"/>
  <c r="BT16" i="4"/>
  <c r="M49" i="4"/>
  <c r="N49" i="4"/>
  <c r="O49" i="4"/>
  <c r="BO15" i="4"/>
  <c r="P16" i="4"/>
  <c r="Q15" i="4"/>
  <c r="S15" i="4"/>
  <c r="R15" i="4"/>
  <c r="T15" i="4"/>
  <c r="U17" i="4"/>
  <c r="BP16" i="4"/>
  <c r="V16" i="4"/>
  <c r="W16" i="4"/>
  <c r="X16" i="4"/>
  <c r="Y16" i="4"/>
  <c r="Z17" i="4"/>
  <c r="AA16" i="4"/>
  <c r="BQ16" i="4"/>
  <c r="AD16" i="4"/>
  <c r="AC16" i="4"/>
  <c r="AB16" i="4"/>
  <c r="F48" i="4"/>
  <c r="G47" i="4"/>
  <c r="BS14" i="4"/>
  <c r="J47" i="4"/>
  <c r="H47" i="4"/>
  <c r="I47" i="4"/>
  <c r="BN14" i="4"/>
  <c r="L14" i="4"/>
  <c r="K15" i="4"/>
  <c r="O14" i="4"/>
  <c r="N14" i="4"/>
  <c r="M14" i="4"/>
  <c r="BM16" i="4"/>
  <c r="F17" i="4"/>
  <c r="G16" i="4"/>
  <c r="I16" i="4"/>
  <c r="H16" i="4"/>
  <c r="J16" i="4"/>
  <c r="V48" i="4"/>
  <c r="BV15" i="4"/>
  <c r="U49" i="4"/>
  <c r="Y48" i="4"/>
  <c r="X48" i="4"/>
  <c r="W48" i="4"/>
  <c r="E16" i="5" l="1"/>
  <c r="B16" i="5"/>
  <c r="A17" i="5"/>
  <c r="H16" i="5"/>
  <c r="I16" i="5"/>
  <c r="F16" i="5"/>
  <c r="G16" i="5"/>
  <c r="D16" i="5"/>
  <c r="U50" i="4"/>
  <c r="V49" i="4"/>
  <c r="BV16" i="4"/>
  <c r="Y49" i="4"/>
  <c r="W49" i="4"/>
  <c r="X49" i="4"/>
  <c r="V17" i="4"/>
  <c r="U18" i="4"/>
  <c r="BP17" i="4"/>
  <c r="X17" i="4"/>
  <c r="Y17" i="4"/>
  <c r="W17" i="4"/>
  <c r="AA50" i="4"/>
  <c r="Z51" i="4"/>
  <c r="BW17" i="4"/>
  <c r="AD50" i="4"/>
  <c r="AB50" i="4"/>
  <c r="AC50" i="4"/>
  <c r="AA17" i="4"/>
  <c r="BQ17" i="4"/>
  <c r="Z18" i="4"/>
  <c r="AB17" i="4"/>
  <c r="AC17" i="4"/>
  <c r="AD17" i="4"/>
  <c r="BM17" i="4"/>
  <c r="F18" i="4"/>
  <c r="G17" i="4"/>
  <c r="H17" i="4"/>
  <c r="I17" i="4"/>
  <c r="J17" i="4"/>
  <c r="K16" i="4"/>
  <c r="BN15" i="4"/>
  <c r="L15" i="4"/>
  <c r="M15" i="4"/>
  <c r="O15" i="4"/>
  <c r="N15" i="4"/>
  <c r="BS15" i="4"/>
  <c r="G48" i="4"/>
  <c r="F49" i="4"/>
  <c r="J48" i="4"/>
  <c r="H48" i="4"/>
  <c r="I48" i="4"/>
  <c r="L50" i="4"/>
  <c r="BT17" i="4"/>
  <c r="K51" i="4"/>
  <c r="N50" i="4"/>
  <c r="O50" i="4"/>
  <c r="M50" i="4"/>
  <c r="A50" i="4"/>
  <c r="BR16" i="4"/>
  <c r="B49" i="4"/>
  <c r="C49" i="4"/>
  <c r="D49" i="4"/>
  <c r="E49" i="4"/>
  <c r="P17" i="4"/>
  <c r="BO16" i="4"/>
  <c r="Q16" i="4"/>
  <c r="T16" i="4"/>
  <c r="S16" i="4"/>
  <c r="R16" i="4"/>
  <c r="P49" i="4"/>
  <c r="Q48" i="4"/>
  <c r="BU15" i="4"/>
  <c r="S48" i="4"/>
  <c r="T48" i="4"/>
  <c r="R48" i="4"/>
  <c r="E17" i="5" l="1"/>
  <c r="D17" i="5"/>
  <c r="A18" i="5"/>
  <c r="G17" i="5"/>
  <c r="I17" i="5"/>
  <c r="B17" i="5"/>
  <c r="F17" i="5"/>
  <c r="H17" i="5"/>
  <c r="V18" i="4"/>
  <c r="U19" i="4"/>
  <c r="BP18" i="4"/>
  <c r="X18" i="4"/>
  <c r="W18" i="4"/>
  <c r="Y18" i="4"/>
  <c r="BO17" i="4"/>
  <c r="Q17" i="4"/>
  <c r="P18" i="4"/>
  <c r="R17" i="4"/>
  <c r="T17" i="4"/>
  <c r="S17" i="4"/>
  <c r="G49" i="4"/>
  <c r="F50" i="4"/>
  <c r="BS16" i="4"/>
  <c r="H49" i="4"/>
  <c r="J49" i="4"/>
  <c r="I49" i="4"/>
  <c r="BN16" i="4"/>
  <c r="K17" i="4"/>
  <c r="L16" i="4"/>
  <c r="M16" i="4"/>
  <c r="O16" i="4"/>
  <c r="N16" i="4"/>
  <c r="Z52" i="4"/>
  <c r="AA51" i="4"/>
  <c r="BW18" i="4"/>
  <c r="AD51" i="4"/>
  <c r="AB51" i="4"/>
  <c r="AC51" i="4"/>
  <c r="P50" i="4"/>
  <c r="Q49" i="4"/>
  <c r="BU16" i="4"/>
  <c r="R49" i="4"/>
  <c r="S49" i="4"/>
  <c r="T49" i="4"/>
  <c r="L51" i="4"/>
  <c r="BT18" i="4"/>
  <c r="K52" i="4"/>
  <c r="M51" i="4"/>
  <c r="N51" i="4"/>
  <c r="O51" i="4"/>
  <c r="AA18" i="4"/>
  <c r="BQ18" i="4"/>
  <c r="AB18" i="4"/>
  <c r="Z19" i="4"/>
  <c r="AD18" i="4"/>
  <c r="AC18" i="4"/>
  <c r="BM18" i="4"/>
  <c r="G18" i="4"/>
  <c r="F19" i="4"/>
  <c r="H18" i="4"/>
  <c r="J18" i="4"/>
  <c r="I18" i="4"/>
  <c r="A51" i="4"/>
  <c r="B50" i="4"/>
  <c r="BR17" i="4"/>
  <c r="E50" i="4"/>
  <c r="C50" i="4"/>
  <c r="D50" i="4"/>
  <c r="V50" i="4"/>
  <c r="U51" i="4"/>
  <c r="BV17" i="4"/>
  <c r="X50" i="4"/>
  <c r="W50" i="4"/>
  <c r="Y50" i="4"/>
  <c r="G18" i="5" l="1"/>
  <c r="D18" i="5"/>
  <c r="E18" i="5"/>
  <c r="F18" i="5"/>
  <c r="A19" i="5"/>
  <c r="I18" i="5"/>
  <c r="B18" i="5"/>
  <c r="H18" i="5"/>
  <c r="BR18" i="4"/>
  <c r="A52" i="4"/>
  <c r="B51" i="4"/>
  <c r="D51" i="4"/>
  <c r="C51" i="4"/>
  <c r="E51" i="4"/>
  <c r="K53" i="4"/>
  <c r="L52" i="4"/>
  <c r="BT19" i="4"/>
  <c r="M52" i="4"/>
  <c r="O52" i="4"/>
  <c r="N52" i="4"/>
  <c r="P51" i="4"/>
  <c r="Q50" i="4"/>
  <c r="BU17" i="4"/>
  <c r="T50" i="4"/>
  <c r="R50" i="4"/>
  <c r="S50" i="4"/>
  <c r="U52" i="4"/>
  <c r="V51" i="4"/>
  <c r="BV18" i="4"/>
  <c r="X51" i="4"/>
  <c r="Y51" i="4"/>
  <c r="W51" i="4"/>
  <c r="Z20" i="4"/>
  <c r="BQ19" i="4"/>
  <c r="AA19" i="4"/>
  <c r="AD19" i="4"/>
  <c r="AB19" i="4"/>
  <c r="AC19" i="4"/>
  <c r="BS17" i="4"/>
  <c r="F51" i="4"/>
  <c r="G50" i="4"/>
  <c r="H50" i="4"/>
  <c r="I50" i="4"/>
  <c r="J50" i="4"/>
  <c r="L17" i="4"/>
  <c r="BN17" i="4"/>
  <c r="K18" i="4"/>
  <c r="N17" i="4"/>
  <c r="O17" i="4"/>
  <c r="M17" i="4"/>
  <c r="BM19" i="4"/>
  <c r="F20" i="4"/>
  <c r="G19" i="4"/>
  <c r="J19" i="4"/>
  <c r="H19" i="4"/>
  <c r="I19" i="4"/>
  <c r="V19" i="4"/>
  <c r="U20" i="4"/>
  <c r="BP19" i="4"/>
  <c r="X19" i="4"/>
  <c r="W19" i="4"/>
  <c r="Y19" i="4"/>
  <c r="AA52" i="4"/>
  <c r="Z53" i="4"/>
  <c r="BW19" i="4"/>
  <c r="AB52" i="4"/>
  <c r="AC52" i="4"/>
  <c r="AD52" i="4"/>
  <c r="BO18" i="4"/>
  <c r="P19" i="4"/>
  <c r="Q18" i="4"/>
  <c r="R18" i="4"/>
  <c r="S18" i="4"/>
  <c r="T18" i="4"/>
  <c r="H19" i="5" l="1"/>
  <c r="B19" i="5"/>
  <c r="G19" i="5"/>
  <c r="A20" i="5"/>
  <c r="E19" i="5"/>
  <c r="D19" i="5"/>
  <c r="F19" i="5"/>
  <c r="I19" i="5"/>
  <c r="G51" i="4"/>
  <c r="F52" i="4"/>
  <c r="BS18" i="4"/>
  <c r="J51" i="4"/>
  <c r="BT20" i="4"/>
  <c r="L53" i="4"/>
  <c r="K54" i="4"/>
  <c r="M53" i="4"/>
  <c r="O53" i="4"/>
  <c r="N53" i="4"/>
  <c r="P20" i="4"/>
  <c r="Q19" i="4"/>
  <c r="BO19" i="4"/>
  <c r="T19" i="4"/>
  <c r="R19" i="4"/>
  <c r="S19" i="4"/>
  <c r="P52" i="4"/>
  <c r="Q51" i="4"/>
  <c r="BU18" i="4"/>
  <c r="T51" i="4"/>
  <c r="R51" i="4"/>
  <c r="S51" i="4"/>
  <c r="AA53" i="4"/>
  <c r="Z54" i="4"/>
  <c r="BW20" i="4"/>
  <c r="AC53" i="4"/>
  <c r="AB53" i="4"/>
  <c r="AD53" i="4"/>
  <c r="BN18" i="4"/>
  <c r="K19" i="4"/>
  <c r="L18" i="4"/>
  <c r="N18" i="4"/>
  <c r="O18" i="4"/>
  <c r="M18" i="4"/>
  <c r="F21" i="4"/>
  <c r="BM20" i="4"/>
  <c r="G20" i="4"/>
  <c r="I20" i="4"/>
  <c r="J20" i="4"/>
  <c r="H20" i="4"/>
  <c r="V52" i="4"/>
  <c r="BV19" i="4"/>
  <c r="U53" i="4"/>
  <c r="X52" i="4"/>
  <c r="Y52" i="4"/>
  <c r="W52" i="4"/>
  <c r="B52" i="4"/>
  <c r="A53" i="4"/>
  <c r="BR19" i="4"/>
  <c r="E52" i="4"/>
  <c r="D52" i="4"/>
  <c r="C52" i="4"/>
  <c r="BP20" i="4"/>
  <c r="U21" i="4"/>
  <c r="V20" i="4"/>
  <c r="Y20" i="4"/>
  <c r="X20" i="4"/>
  <c r="W20" i="4"/>
  <c r="AA20" i="4"/>
  <c r="BQ20" i="4"/>
  <c r="AB20" i="4"/>
  <c r="Z21" i="4"/>
  <c r="AD20" i="4"/>
  <c r="AC20" i="4"/>
  <c r="D20" i="5" l="1"/>
  <c r="H20" i="5"/>
  <c r="G20" i="5"/>
  <c r="F20" i="5"/>
  <c r="B20" i="5"/>
  <c r="E20" i="5"/>
  <c r="A21" i="5"/>
  <c r="I20" i="5"/>
  <c r="A54" i="4"/>
  <c r="B53" i="4"/>
  <c r="BR20" i="4"/>
  <c r="D53" i="4"/>
  <c r="C53" i="4"/>
  <c r="E53" i="4"/>
  <c r="AA54" i="4"/>
  <c r="Z55" i="4"/>
  <c r="BW21" i="4"/>
  <c r="AC54" i="4"/>
  <c r="AB54" i="4"/>
  <c r="AD54" i="4"/>
  <c r="K55" i="4"/>
  <c r="L54" i="4"/>
  <c r="BT21" i="4"/>
  <c r="N54" i="4"/>
  <c r="M54" i="4"/>
  <c r="O54" i="4"/>
  <c r="Z22" i="4"/>
  <c r="BQ21" i="4"/>
  <c r="AB21" i="4"/>
  <c r="AA21" i="4"/>
  <c r="AD21" i="4"/>
  <c r="AC21" i="4"/>
  <c r="U22" i="4"/>
  <c r="V21" i="4"/>
  <c r="BP21" i="4"/>
  <c r="Y21" i="4"/>
  <c r="X21" i="4"/>
  <c r="W21" i="4"/>
  <c r="K20" i="4"/>
  <c r="BN19" i="4"/>
  <c r="L19" i="4"/>
  <c r="M19" i="4"/>
  <c r="O19" i="4"/>
  <c r="N19" i="4"/>
  <c r="U54" i="4"/>
  <c r="V53" i="4"/>
  <c r="BV20" i="4"/>
  <c r="W53" i="4"/>
  <c r="X53" i="4"/>
  <c r="Y53" i="4"/>
  <c r="F22" i="4"/>
  <c r="G21" i="4"/>
  <c r="BM21" i="4"/>
  <c r="J21" i="4"/>
  <c r="H21" i="4"/>
  <c r="I21" i="4"/>
  <c r="P21" i="4"/>
  <c r="BO20" i="4"/>
  <c r="Q20" i="4"/>
  <c r="T20" i="4"/>
  <c r="R20" i="4"/>
  <c r="S20" i="4"/>
  <c r="F53" i="4"/>
  <c r="G52" i="4"/>
  <c r="BS19" i="4"/>
  <c r="H52" i="4"/>
  <c r="J52" i="4"/>
  <c r="I52" i="4"/>
  <c r="P53" i="4"/>
  <c r="Q52" i="4"/>
  <c r="BU19" i="4"/>
  <c r="R52" i="4"/>
  <c r="S52" i="4"/>
  <c r="T52" i="4"/>
  <c r="H21" i="5" l="1"/>
  <c r="B21" i="5"/>
  <c r="G21" i="5"/>
  <c r="E21" i="5"/>
  <c r="A22" i="5"/>
  <c r="D21" i="5"/>
  <c r="I21" i="5"/>
  <c r="F21" i="5"/>
  <c r="BW22" i="4"/>
  <c r="Z56" i="4"/>
  <c r="AA55" i="4"/>
  <c r="AB55" i="4"/>
  <c r="AC55" i="4"/>
  <c r="AD55" i="4"/>
  <c r="F54" i="4"/>
  <c r="G53" i="4"/>
  <c r="H53" i="4"/>
  <c r="BS20" i="4"/>
  <c r="I53" i="4"/>
  <c r="J53" i="4"/>
  <c r="BN20" i="4"/>
  <c r="L20" i="4"/>
  <c r="K21" i="4"/>
  <c r="O20" i="4"/>
  <c r="N20" i="4"/>
  <c r="M20" i="4"/>
  <c r="Q53" i="4"/>
  <c r="BU20" i="4"/>
  <c r="P54" i="4"/>
  <c r="R53" i="4"/>
  <c r="S53" i="4"/>
  <c r="T53" i="4"/>
  <c r="V54" i="4"/>
  <c r="U55" i="4"/>
  <c r="BV21" i="4"/>
  <c r="X54" i="4"/>
  <c r="W54" i="4"/>
  <c r="Y54" i="4"/>
  <c r="L55" i="4"/>
  <c r="K56" i="4"/>
  <c r="BT22" i="4"/>
  <c r="O55" i="4"/>
  <c r="N55" i="4"/>
  <c r="M55" i="4"/>
  <c r="G22" i="4"/>
  <c r="BM22" i="4"/>
  <c r="F23" i="4"/>
  <c r="I22" i="4"/>
  <c r="J22" i="4"/>
  <c r="H22" i="4"/>
  <c r="AA22" i="4"/>
  <c r="Z23" i="4"/>
  <c r="BQ22" i="4"/>
  <c r="AD22" i="4"/>
  <c r="AB22" i="4"/>
  <c r="AC22" i="4"/>
  <c r="BO21" i="4"/>
  <c r="Q21" i="4"/>
  <c r="P22" i="4"/>
  <c r="R21" i="4"/>
  <c r="T21" i="4"/>
  <c r="S21" i="4"/>
  <c r="U23" i="4"/>
  <c r="BP22" i="4"/>
  <c r="V22" i="4"/>
  <c r="Y22" i="4"/>
  <c r="W22" i="4"/>
  <c r="X22" i="4"/>
  <c r="BR21" i="4"/>
  <c r="B54" i="4"/>
  <c r="A55" i="4"/>
  <c r="D54" i="4"/>
  <c r="C54" i="4"/>
  <c r="E54" i="4"/>
  <c r="G22" i="5" l="1"/>
  <c r="I22" i="5"/>
  <c r="D22" i="5"/>
  <c r="E22" i="5"/>
  <c r="H22" i="5"/>
  <c r="A23" i="5"/>
  <c r="B22" i="5"/>
  <c r="F22" i="5"/>
  <c r="K57" i="4"/>
  <c r="L56" i="4"/>
  <c r="BT23" i="4"/>
  <c r="N56" i="4"/>
  <c r="O56" i="4"/>
  <c r="M56" i="4"/>
  <c r="BR22" i="4"/>
  <c r="A56" i="4"/>
  <c r="B55" i="4"/>
  <c r="E55" i="4"/>
  <c r="C55" i="4"/>
  <c r="D55" i="4"/>
  <c r="BP23" i="4"/>
  <c r="V23" i="4"/>
  <c r="U24" i="4"/>
  <c r="X23" i="4"/>
  <c r="Y23" i="4"/>
  <c r="W23" i="4"/>
  <c r="G23" i="4"/>
  <c r="F24" i="4"/>
  <c r="BM23" i="4"/>
  <c r="I23" i="4"/>
  <c r="J23" i="4"/>
  <c r="H23" i="4"/>
  <c r="K22" i="4"/>
  <c r="L21" i="4"/>
  <c r="BN21" i="4"/>
  <c r="N21" i="4"/>
  <c r="M21" i="4"/>
  <c r="O21" i="4"/>
  <c r="G54" i="4"/>
  <c r="BS21" i="4"/>
  <c r="F55" i="4"/>
  <c r="I54" i="4"/>
  <c r="H54" i="4"/>
  <c r="J54" i="4"/>
  <c r="P55" i="4"/>
  <c r="BU21" i="4"/>
  <c r="Q54" i="4"/>
  <c r="R54" i="4"/>
  <c r="S54" i="4"/>
  <c r="T54" i="4"/>
  <c r="Z24" i="4"/>
  <c r="AA23" i="4"/>
  <c r="BQ23" i="4"/>
  <c r="AD23" i="4"/>
  <c r="AB23" i="4"/>
  <c r="AC23" i="4"/>
  <c r="BO22" i="4"/>
  <c r="P23" i="4"/>
  <c r="Q22" i="4"/>
  <c r="S22" i="4"/>
  <c r="T22" i="4"/>
  <c r="R22" i="4"/>
  <c r="V55" i="4"/>
  <c r="U56" i="4"/>
  <c r="BV22" i="4"/>
  <c r="Y55" i="4"/>
  <c r="W55" i="4"/>
  <c r="X55" i="4"/>
  <c r="AA56" i="4"/>
  <c r="BW23" i="4"/>
  <c r="Z57" i="4"/>
  <c r="AC56" i="4"/>
  <c r="AB56" i="4"/>
  <c r="AD56" i="4"/>
  <c r="I23" i="5" l="1"/>
  <c r="H23" i="5"/>
  <c r="G23" i="5"/>
  <c r="E23" i="5"/>
  <c r="D23" i="5"/>
  <c r="A24" i="5"/>
  <c r="B23" i="5"/>
  <c r="F23" i="5"/>
  <c r="B56" i="4"/>
  <c r="BR23" i="4"/>
  <c r="D56" i="4"/>
  <c r="A57" i="4"/>
  <c r="C56" i="4"/>
  <c r="E56" i="4"/>
  <c r="U57" i="4"/>
  <c r="V56" i="4"/>
  <c r="BV23" i="4"/>
  <c r="X56" i="4"/>
  <c r="W56" i="4"/>
  <c r="Y56" i="4"/>
  <c r="AA57" i="4"/>
  <c r="Z58" i="4"/>
  <c r="BW24" i="4"/>
  <c r="AD57" i="4"/>
  <c r="AB57" i="4"/>
  <c r="AC57" i="4"/>
  <c r="U25" i="4"/>
  <c r="BP24" i="4"/>
  <c r="V24" i="4"/>
  <c r="W24" i="4"/>
  <c r="Y24" i="4"/>
  <c r="X24" i="4"/>
  <c r="Q55" i="4"/>
  <c r="P56" i="4"/>
  <c r="BU22" i="4"/>
  <c r="T55" i="4"/>
  <c r="R55" i="4"/>
  <c r="S55" i="4"/>
  <c r="BM24" i="4"/>
  <c r="G24" i="4"/>
  <c r="F25" i="4"/>
  <c r="J24" i="4"/>
  <c r="H24" i="4"/>
  <c r="I24" i="4"/>
  <c r="Z25" i="4"/>
  <c r="AA24" i="4"/>
  <c r="BQ24" i="4"/>
  <c r="AC24" i="4"/>
  <c r="AD24" i="4"/>
  <c r="AB24" i="4"/>
  <c r="P24" i="4"/>
  <c r="BO23" i="4"/>
  <c r="Q23" i="4"/>
  <c r="R23" i="4"/>
  <c r="S23" i="4"/>
  <c r="T23" i="4"/>
  <c r="F56" i="4"/>
  <c r="I55" i="4"/>
  <c r="G55" i="4"/>
  <c r="BS22" i="4"/>
  <c r="H55" i="4"/>
  <c r="J55" i="4"/>
  <c r="L22" i="4"/>
  <c r="BN22" i="4"/>
  <c r="K23" i="4"/>
  <c r="N22" i="4"/>
  <c r="O22" i="4"/>
  <c r="M22" i="4"/>
  <c r="L57" i="4"/>
  <c r="K58" i="4"/>
  <c r="BT24" i="4"/>
  <c r="N57" i="4"/>
  <c r="M57" i="4"/>
  <c r="O57" i="4"/>
  <c r="I24" i="5" l="1"/>
  <c r="H24" i="5"/>
  <c r="A25" i="5"/>
  <c r="G24" i="5"/>
  <c r="D24" i="5"/>
  <c r="E24" i="5"/>
  <c r="B24" i="5"/>
  <c r="F24" i="5"/>
  <c r="U58" i="4"/>
  <c r="V57" i="4"/>
  <c r="BV24" i="4"/>
  <c r="X57" i="4"/>
  <c r="W57" i="4"/>
  <c r="Y57" i="4"/>
  <c r="BW25" i="4"/>
  <c r="Z59" i="4"/>
  <c r="AA58" i="4"/>
  <c r="AB58" i="4"/>
  <c r="AD58" i="4"/>
  <c r="AC58" i="4"/>
  <c r="K59" i="4"/>
  <c r="BT25" i="4"/>
  <c r="L58" i="4"/>
  <c r="N58" i="4"/>
  <c r="O58" i="4"/>
  <c r="M58" i="4"/>
  <c r="BQ25" i="4"/>
  <c r="AA25" i="4"/>
  <c r="Z26" i="4"/>
  <c r="AB25" i="4"/>
  <c r="AC25" i="4"/>
  <c r="AD25" i="4"/>
  <c r="A58" i="4"/>
  <c r="B57" i="4"/>
  <c r="BR24" i="4"/>
  <c r="D57" i="4"/>
  <c r="C57" i="4"/>
  <c r="E57" i="4"/>
  <c r="P25" i="4"/>
  <c r="BO24" i="4"/>
  <c r="R24" i="4"/>
  <c r="Q24" i="4"/>
  <c r="T24" i="4"/>
  <c r="S24" i="4"/>
  <c r="BP25" i="4"/>
  <c r="U26" i="4"/>
  <c r="V25" i="4"/>
  <c r="W25" i="4"/>
  <c r="X25" i="4"/>
  <c r="Y25" i="4"/>
  <c r="P57" i="4"/>
  <c r="Q56" i="4"/>
  <c r="BU23" i="4"/>
  <c r="R56" i="4"/>
  <c r="S56" i="4"/>
  <c r="T56" i="4"/>
  <c r="L23" i="4"/>
  <c r="BN23" i="4"/>
  <c r="K24" i="4"/>
  <c r="M23" i="4"/>
  <c r="N23" i="4"/>
  <c r="O23" i="4"/>
  <c r="G56" i="4"/>
  <c r="BS23" i="4"/>
  <c r="F57" i="4"/>
  <c r="J56" i="4"/>
  <c r="H56" i="4"/>
  <c r="I56" i="4"/>
  <c r="G25" i="4"/>
  <c r="F26" i="4"/>
  <c r="BM25" i="4"/>
  <c r="I25" i="4"/>
  <c r="H25" i="4"/>
  <c r="J25" i="4"/>
  <c r="I25" i="5" l="1"/>
  <c r="B25" i="5"/>
  <c r="H25" i="5"/>
  <c r="G25" i="5"/>
  <c r="D25" i="5"/>
  <c r="E25" i="5"/>
  <c r="A26" i="5"/>
  <c r="F25" i="5"/>
  <c r="Z60" i="4"/>
  <c r="AA59" i="4"/>
  <c r="BW26" i="4"/>
  <c r="AB59" i="4"/>
  <c r="AD59" i="4"/>
  <c r="AC59" i="4"/>
  <c r="BO25" i="4"/>
  <c r="Q25" i="4"/>
  <c r="P26" i="4"/>
  <c r="T25" i="4"/>
  <c r="S25" i="4"/>
  <c r="R25" i="4"/>
  <c r="U27" i="4"/>
  <c r="BP26" i="4"/>
  <c r="V26" i="4"/>
  <c r="X26" i="4"/>
  <c r="W26" i="4"/>
  <c r="Y26" i="4"/>
  <c r="BM26" i="4"/>
  <c r="G26" i="4"/>
  <c r="F27" i="4"/>
  <c r="J26" i="4"/>
  <c r="H26" i="4"/>
  <c r="I26" i="4"/>
  <c r="BQ26" i="4"/>
  <c r="AA26" i="4"/>
  <c r="Z27" i="4"/>
  <c r="AB26" i="4"/>
  <c r="AD26" i="4"/>
  <c r="AC26" i="4"/>
  <c r="K60" i="4"/>
  <c r="BT26" i="4"/>
  <c r="L59" i="4"/>
  <c r="O59" i="4"/>
  <c r="N59" i="4"/>
  <c r="M59" i="4"/>
  <c r="K25" i="4"/>
  <c r="BN24" i="4"/>
  <c r="L24" i="4"/>
  <c r="O24" i="4"/>
  <c r="M24" i="4"/>
  <c r="N24" i="4"/>
  <c r="Q57" i="4"/>
  <c r="P58" i="4"/>
  <c r="BU24" i="4"/>
  <c r="S57" i="4"/>
  <c r="T57" i="4"/>
  <c r="R57" i="4"/>
  <c r="G57" i="4"/>
  <c r="F58" i="4"/>
  <c r="BS24" i="4"/>
  <c r="I57" i="4"/>
  <c r="H57" i="4"/>
  <c r="J57" i="4"/>
  <c r="A59" i="4"/>
  <c r="B58" i="4"/>
  <c r="BR25" i="4"/>
  <c r="D58" i="4"/>
  <c r="E58" i="4"/>
  <c r="C58" i="4"/>
  <c r="V58" i="4"/>
  <c r="BV25" i="4"/>
  <c r="U59" i="4"/>
  <c r="W58" i="4"/>
  <c r="X58" i="4"/>
  <c r="Y58" i="4"/>
  <c r="B26" i="5" l="1"/>
  <c r="I26" i="5"/>
  <c r="H26" i="5"/>
  <c r="G26" i="5"/>
  <c r="D26" i="5"/>
  <c r="A27" i="5"/>
  <c r="F26" i="5"/>
  <c r="E26" i="5"/>
  <c r="U60" i="4"/>
  <c r="BV26" i="4"/>
  <c r="V59" i="4"/>
  <c r="W59" i="4"/>
  <c r="Y59" i="4"/>
  <c r="X59" i="4"/>
  <c r="BM27" i="4"/>
  <c r="F28" i="4"/>
  <c r="G27" i="4"/>
  <c r="I27" i="4"/>
  <c r="H27" i="4"/>
  <c r="J27" i="4"/>
  <c r="U28" i="4"/>
  <c r="BP27" i="4"/>
  <c r="V27" i="4"/>
  <c r="X27" i="4"/>
  <c r="W27" i="4"/>
  <c r="Y27" i="4"/>
  <c r="K61" i="4"/>
  <c r="L60" i="4"/>
  <c r="BT27" i="4"/>
  <c r="O60" i="4"/>
  <c r="M60" i="4"/>
  <c r="N60" i="4"/>
  <c r="A60" i="4"/>
  <c r="BR26" i="4"/>
  <c r="C59" i="4"/>
  <c r="B59" i="4"/>
  <c r="D59" i="4"/>
  <c r="E59" i="4"/>
  <c r="BU25" i="4"/>
  <c r="P59" i="4"/>
  <c r="Q58" i="4"/>
  <c r="R58" i="4"/>
  <c r="S58" i="4"/>
  <c r="T58" i="4"/>
  <c r="BQ27" i="4"/>
  <c r="Z28" i="4"/>
  <c r="AA27" i="4"/>
  <c r="AC27" i="4"/>
  <c r="AB27" i="4"/>
  <c r="AD27" i="4"/>
  <c r="BN25" i="4"/>
  <c r="K26" i="4"/>
  <c r="L25" i="4"/>
  <c r="O25" i="4"/>
  <c r="M25" i="4"/>
  <c r="N25" i="4"/>
  <c r="BS25" i="4"/>
  <c r="G58" i="4"/>
  <c r="F59" i="4"/>
  <c r="J58" i="4"/>
  <c r="H58" i="4"/>
  <c r="I58" i="4"/>
  <c r="P27" i="4"/>
  <c r="Q26" i="4"/>
  <c r="BO26" i="4"/>
  <c r="R26" i="4"/>
  <c r="S26" i="4"/>
  <c r="T26" i="4"/>
  <c r="AA60" i="4"/>
  <c r="BW27" i="4"/>
  <c r="Z61" i="4"/>
  <c r="D27" i="5" l="1"/>
  <c r="B27" i="5"/>
  <c r="I27" i="5"/>
  <c r="F27" i="5"/>
  <c r="H27" i="5"/>
  <c r="A28" i="5"/>
  <c r="G27" i="5"/>
  <c r="E27" i="5"/>
  <c r="P60" i="4"/>
  <c r="Q59" i="4"/>
  <c r="BU26" i="4"/>
  <c r="R59" i="4"/>
  <c r="T59" i="4"/>
  <c r="S59" i="4"/>
  <c r="G28" i="4"/>
  <c r="F29" i="4"/>
  <c r="BM28" i="4"/>
  <c r="J28" i="4"/>
  <c r="I28" i="4"/>
  <c r="H28" i="4"/>
  <c r="BW28" i="4"/>
  <c r="AA61" i="4"/>
  <c r="Z62" i="4"/>
  <c r="Q27" i="4"/>
  <c r="P28" i="4"/>
  <c r="BO27" i="4"/>
  <c r="R27" i="4"/>
  <c r="S27" i="4"/>
  <c r="T27" i="4"/>
  <c r="AA28" i="4"/>
  <c r="BQ28" i="4"/>
  <c r="Z29" i="4"/>
  <c r="AD28" i="4"/>
  <c r="AC28" i="4"/>
  <c r="AB28" i="4"/>
  <c r="BP28" i="4"/>
  <c r="U29" i="4"/>
  <c r="V28" i="4"/>
  <c r="W28" i="4"/>
  <c r="X28" i="4"/>
  <c r="Y28" i="4"/>
  <c r="BN26" i="4"/>
  <c r="L26" i="4"/>
  <c r="K27" i="4"/>
  <c r="O26" i="4"/>
  <c r="N26" i="4"/>
  <c r="M26" i="4"/>
  <c r="BS26" i="4"/>
  <c r="G59" i="4"/>
  <c r="F60" i="4"/>
  <c r="I59" i="4"/>
  <c r="J59" i="4"/>
  <c r="H59" i="4"/>
  <c r="L61" i="4"/>
  <c r="K62" i="4"/>
  <c r="BT28" i="4"/>
  <c r="M61" i="4"/>
  <c r="O61" i="4"/>
  <c r="N61" i="4"/>
  <c r="BR27" i="4"/>
  <c r="B60" i="4"/>
  <c r="A61" i="4"/>
  <c r="C60" i="4"/>
  <c r="E60" i="4"/>
  <c r="D60" i="4"/>
  <c r="V60" i="4"/>
  <c r="U61" i="4"/>
  <c r="BV27" i="4"/>
  <c r="Y60" i="4"/>
  <c r="W60" i="4"/>
  <c r="X60" i="4"/>
  <c r="E28" i="5" l="1"/>
  <c r="A29" i="5"/>
  <c r="F28" i="5"/>
  <c r="I28" i="5"/>
  <c r="H28" i="5"/>
  <c r="G28" i="5"/>
  <c r="B28" i="5"/>
  <c r="D28" i="5"/>
  <c r="Z30" i="4"/>
  <c r="AB29" i="4"/>
  <c r="AA29" i="4"/>
  <c r="BQ29" i="4"/>
  <c r="AD29" i="4"/>
  <c r="AC29" i="4"/>
  <c r="G29" i="4"/>
  <c r="F30" i="4"/>
  <c r="BM29" i="4"/>
  <c r="H29" i="4"/>
  <c r="J29" i="4"/>
  <c r="I29" i="4"/>
  <c r="BT29" i="4"/>
  <c r="L62" i="4"/>
  <c r="M62" i="4"/>
  <c r="N62" i="4"/>
  <c r="K63" i="4"/>
  <c r="O62" i="4"/>
  <c r="AA62" i="4"/>
  <c r="BW29" i="4"/>
  <c r="Z63" i="4"/>
  <c r="BR28" i="4"/>
  <c r="A62" i="4"/>
  <c r="B61" i="4"/>
  <c r="E61" i="4"/>
  <c r="D61" i="4"/>
  <c r="C61" i="4"/>
  <c r="U30" i="4"/>
  <c r="BP29" i="4"/>
  <c r="V29" i="4"/>
  <c r="W29" i="4"/>
  <c r="Y29" i="4"/>
  <c r="X29" i="4"/>
  <c r="K28" i="4"/>
  <c r="L27" i="4"/>
  <c r="BN27" i="4"/>
  <c r="O27" i="4"/>
  <c r="N27" i="4"/>
  <c r="M27" i="4"/>
  <c r="U62" i="4"/>
  <c r="V61" i="4"/>
  <c r="BV28" i="4"/>
  <c r="Y61" i="4"/>
  <c r="X61" i="4"/>
  <c r="W61" i="4"/>
  <c r="G60" i="4"/>
  <c r="BS27" i="4"/>
  <c r="F61" i="4"/>
  <c r="I60" i="4"/>
  <c r="H60" i="4"/>
  <c r="J60" i="4"/>
  <c r="P29" i="4"/>
  <c r="BO28" i="4"/>
  <c r="Q28" i="4"/>
  <c r="S28" i="4"/>
  <c r="T28" i="4"/>
  <c r="R28" i="4"/>
  <c r="BU27" i="4"/>
  <c r="P61" i="4"/>
  <c r="S60" i="4"/>
  <c r="Q60" i="4"/>
  <c r="R60" i="4"/>
  <c r="T60" i="4"/>
  <c r="A30" i="5" l="1"/>
  <c r="E29" i="5"/>
  <c r="B29" i="5"/>
  <c r="H29" i="5"/>
  <c r="G29" i="5"/>
  <c r="I29" i="5"/>
  <c r="D29" i="5"/>
  <c r="F29" i="5"/>
  <c r="P62" i="4"/>
  <c r="Q61" i="4"/>
  <c r="BU28" i="4"/>
  <c r="R61" i="4"/>
  <c r="S61" i="4"/>
  <c r="T61" i="4"/>
  <c r="G61" i="4"/>
  <c r="I61" i="4"/>
  <c r="F62" i="4"/>
  <c r="BS28" i="4"/>
  <c r="J61" i="4"/>
  <c r="H61" i="4"/>
  <c r="U63" i="4"/>
  <c r="BV29" i="4"/>
  <c r="V62" i="4"/>
  <c r="Y62" i="4"/>
  <c r="X62" i="4"/>
  <c r="W62" i="4"/>
  <c r="F31" i="4"/>
  <c r="G30" i="4"/>
  <c r="BM30" i="4"/>
  <c r="I30" i="4"/>
  <c r="J30" i="4"/>
  <c r="H30" i="4"/>
  <c r="C62" i="4"/>
  <c r="B62" i="4"/>
  <c r="A63" i="4"/>
  <c r="BR29" i="4"/>
  <c r="E62" i="4"/>
  <c r="D62" i="4"/>
  <c r="Z64" i="4"/>
  <c r="BW30" i="4"/>
  <c r="AA63" i="4"/>
  <c r="AB63" i="4"/>
  <c r="AD63" i="4"/>
  <c r="AC63" i="4"/>
  <c r="BO29" i="4"/>
  <c r="P30" i="4"/>
  <c r="Q29" i="4"/>
  <c r="S29" i="4"/>
  <c r="R29" i="4"/>
  <c r="T29" i="4"/>
  <c r="U31" i="4"/>
  <c r="BP30" i="4"/>
  <c r="V30" i="4"/>
  <c r="X30" i="4"/>
  <c r="W30" i="4"/>
  <c r="Y30" i="4"/>
  <c r="L28" i="4"/>
  <c r="M28" i="4"/>
  <c r="K29" i="4"/>
  <c r="BN28" i="4"/>
  <c r="O28" i="4"/>
  <c r="N28" i="4"/>
  <c r="L63" i="4"/>
  <c r="K64" i="4"/>
  <c r="BT30" i="4"/>
  <c r="N63" i="4"/>
  <c r="O63" i="4"/>
  <c r="M63" i="4"/>
  <c r="AA30" i="4"/>
  <c r="Z31" i="4"/>
  <c r="BQ30" i="4"/>
  <c r="AD30" i="4"/>
  <c r="AB30" i="4"/>
  <c r="AC30" i="4"/>
  <c r="D30" i="5" l="1"/>
  <c r="E30" i="5"/>
  <c r="H30" i="5"/>
  <c r="B30" i="5"/>
  <c r="G30" i="5"/>
  <c r="A31" i="5"/>
  <c r="F30" i="5"/>
  <c r="I30" i="5"/>
  <c r="AA64" i="4"/>
  <c r="Z65" i="4"/>
  <c r="BW31" i="4"/>
  <c r="AD64" i="4"/>
  <c r="AB64" i="4"/>
  <c r="AC64" i="4"/>
  <c r="BO30" i="4"/>
  <c r="Q30" i="4"/>
  <c r="R30" i="4"/>
  <c r="P31" i="4"/>
  <c r="S30" i="4"/>
  <c r="T30" i="4"/>
  <c r="BV30" i="4"/>
  <c r="U64" i="4"/>
  <c r="V63" i="4"/>
  <c r="Y63" i="4"/>
  <c r="X63" i="4"/>
  <c r="W63" i="4"/>
  <c r="K65" i="4"/>
  <c r="M64" i="4"/>
  <c r="L64" i="4"/>
  <c r="BT31" i="4"/>
  <c r="N64" i="4"/>
  <c r="O64" i="4"/>
  <c r="K30" i="4"/>
  <c r="BN29" i="4"/>
  <c r="L29" i="4"/>
  <c r="N29" i="4"/>
  <c r="M29" i="4"/>
  <c r="O29" i="4"/>
  <c r="U32" i="4"/>
  <c r="BP31" i="4"/>
  <c r="V31" i="4"/>
  <c r="X31" i="4"/>
  <c r="Y31" i="4"/>
  <c r="W31" i="4"/>
  <c r="A64" i="4"/>
  <c r="B63" i="4"/>
  <c r="BR30" i="4"/>
  <c r="D63" i="4"/>
  <c r="C63" i="4"/>
  <c r="E63" i="4"/>
  <c r="G31" i="4"/>
  <c r="BM31" i="4"/>
  <c r="H31" i="4"/>
  <c r="J31" i="4"/>
  <c r="I31" i="4"/>
  <c r="AA31" i="4"/>
  <c r="BQ31" i="4"/>
  <c r="Z32" i="4"/>
  <c r="AD31" i="4"/>
  <c r="AC31" i="4"/>
  <c r="AB31" i="4"/>
  <c r="BS29" i="4"/>
  <c r="G62" i="4"/>
  <c r="F63" i="4"/>
  <c r="I62" i="4"/>
  <c r="J62" i="4"/>
  <c r="H62" i="4"/>
  <c r="P63" i="4"/>
  <c r="Q62" i="4"/>
  <c r="BU29" i="4"/>
  <c r="A32" i="5" l="1"/>
  <c r="E31" i="5"/>
  <c r="I31" i="5"/>
  <c r="B31" i="5"/>
  <c r="H31" i="5"/>
  <c r="G31" i="5"/>
  <c r="D31" i="5"/>
  <c r="F31" i="5"/>
  <c r="BP32" i="4"/>
  <c r="V32" i="4"/>
  <c r="U33" i="4"/>
  <c r="W32" i="4"/>
  <c r="X32" i="4"/>
  <c r="Y32" i="4"/>
  <c r="V64" i="4"/>
  <c r="U65" i="4"/>
  <c r="BV31" i="4"/>
  <c r="Y64" i="4"/>
  <c r="W64" i="4"/>
  <c r="X64" i="4"/>
  <c r="F64" i="4"/>
  <c r="BS30" i="4"/>
  <c r="G63" i="4"/>
  <c r="I63" i="4"/>
  <c r="H63" i="4"/>
  <c r="J63" i="4"/>
  <c r="A65" i="4"/>
  <c r="C64" i="4"/>
  <c r="BR31" i="4"/>
  <c r="B64" i="4"/>
  <c r="D64" i="4"/>
  <c r="E64" i="4"/>
  <c r="L65" i="4"/>
  <c r="K66" i="4"/>
  <c r="BT32" i="4"/>
  <c r="M65" i="4"/>
  <c r="O65" i="4"/>
  <c r="N65" i="4"/>
  <c r="S63" i="4"/>
  <c r="Q63" i="4"/>
  <c r="P64" i="4"/>
  <c r="BU30" i="4"/>
  <c r="T63" i="4"/>
  <c r="R63" i="4"/>
  <c r="R31" i="4"/>
  <c r="Q31" i="4"/>
  <c r="P32" i="4"/>
  <c r="BO31" i="4"/>
  <c r="T31" i="4"/>
  <c r="S31" i="4"/>
  <c r="Z66" i="4"/>
  <c r="BW32" i="4"/>
  <c r="AA65" i="4"/>
  <c r="AB65" i="4"/>
  <c r="AC65" i="4"/>
  <c r="AD65" i="4"/>
  <c r="Z33" i="4"/>
  <c r="AA32" i="4"/>
  <c r="BQ32" i="4"/>
  <c r="AB32" i="4"/>
  <c r="AC32" i="4"/>
  <c r="AD32" i="4"/>
  <c r="BN30" i="4"/>
  <c r="L30" i="4"/>
  <c r="K31" i="4"/>
  <c r="N30" i="4"/>
  <c r="M30" i="4"/>
  <c r="O30" i="4"/>
  <c r="D32" i="5" l="1"/>
  <c r="B32" i="5"/>
  <c r="E32" i="5"/>
  <c r="A33" i="5"/>
  <c r="I32" i="5"/>
  <c r="H32" i="5"/>
  <c r="F32" i="5"/>
  <c r="G32" i="5"/>
  <c r="V65" i="4"/>
  <c r="BV32" i="4"/>
  <c r="U66" i="4"/>
  <c r="X65" i="4"/>
  <c r="W65" i="4"/>
  <c r="Y65" i="4"/>
  <c r="P33" i="4"/>
  <c r="R32" i="4"/>
  <c r="BO32" i="4"/>
  <c r="Q32" i="4"/>
  <c r="T32" i="4"/>
  <c r="S32" i="4"/>
  <c r="BS31" i="4"/>
  <c r="F65" i="4"/>
  <c r="G64" i="4"/>
  <c r="I64" i="4"/>
  <c r="J64" i="4"/>
  <c r="H64" i="4"/>
  <c r="AA66" i="4"/>
  <c r="Z67" i="4"/>
  <c r="BW33" i="4"/>
  <c r="AB66" i="4"/>
  <c r="AC66" i="4"/>
  <c r="AD66" i="4"/>
  <c r="BR32" i="4"/>
  <c r="D65" i="4"/>
  <c r="A66" i="4"/>
  <c r="B65" i="4"/>
  <c r="C65" i="4"/>
  <c r="E65" i="4"/>
  <c r="BP33" i="4"/>
  <c r="V33" i="4"/>
  <c r="U34" i="4"/>
  <c r="X33" i="4"/>
  <c r="Y33" i="4"/>
  <c r="W33" i="4"/>
  <c r="BT33" i="4"/>
  <c r="L66" i="4"/>
  <c r="M66" i="4"/>
  <c r="O66" i="4"/>
  <c r="N66" i="4"/>
  <c r="K32" i="4"/>
  <c r="L31" i="4"/>
  <c r="BN31" i="4"/>
  <c r="O31" i="4"/>
  <c r="N31" i="4"/>
  <c r="M31" i="4"/>
  <c r="BQ33" i="4"/>
  <c r="AA33" i="4"/>
  <c r="AC33" i="4"/>
  <c r="AB33" i="4"/>
  <c r="AD33" i="4"/>
  <c r="P65" i="4"/>
  <c r="Q64" i="4"/>
  <c r="BU31" i="4"/>
  <c r="T64" i="4"/>
  <c r="S64" i="4"/>
  <c r="R64" i="4"/>
  <c r="D33" i="5" l="1"/>
  <c r="A34" i="5"/>
  <c r="E33" i="5"/>
  <c r="G33" i="5"/>
  <c r="B33" i="5"/>
  <c r="I33" i="5"/>
  <c r="H33" i="5"/>
  <c r="F33" i="5"/>
  <c r="Q33" i="4"/>
  <c r="R33" i="4"/>
  <c r="BO33" i="4"/>
  <c r="T33" i="4"/>
  <c r="S33" i="4"/>
  <c r="H65" i="4"/>
  <c r="G65" i="4"/>
  <c r="F66" i="4"/>
  <c r="BS32" i="4"/>
  <c r="J65" i="4"/>
  <c r="I65" i="4"/>
  <c r="Q65" i="4"/>
  <c r="BU32" i="4"/>
  <c r="P66" i="4"/>
  <c r="T65" i="4"/>
  <c r="S65" i="4"/>
  <c r="R65" i="4"/>
  <c r="AA67" i="4"/>
  <c r="BW34" i="4"/>
  <c r="AD67" i="4"/>
  <c r="C66" i="4"/>
  <c r="B66" i="4"/>
  <c r="BR33" i="4"/>
  <c r="A67" i="4"/>
  <c r="D66" i="4"/>
  <c r="E66" i="4"/>
  <c r="V66" i="4"/>
  <c r="BV33" i="4"/>
  <c r="W66" i="4"/>
  <c r="X66" i="4"/>
  <c r="Y66" i="4"/>
  <c r="K33" i="4"/>
  <c r="M32" i="4"/>
  <c r="L32" i="4"/>
  <c r="BN32" i="4"/>
  <c r="N32" i="4"/>
  <c r="O32" i="4"/>
  <c r="BP34" i="4"/>
  <c r="V34" i="4"/>
  <c r="Y34" i="4"/>
  <c r="X34" i="4"/>
  <c r="W34" i="4"/>
  <c r="D34" i="5" l="1"/>
  <c r="A35" i="5"/>
  <c r="I34" i="5"/>
  <c r="F34" i="5"/>
  <c r="H34" i="5"/>
  <c r="G34" i="5"/>
  <c r="E34" i="5"/>
  <c r="B34" i="5"/>
  <c r="BR34" i="4"/>
  <c r="B67" i="4"/>
  <c r="D67" i="4"/>
  <c r="E67" i="4"/>
  <c r="C67" i="4"/>
  <c r="Q66" i="4"/>
  <c r="P67" i="4"/>
  <c r="BU33" i="4"/>
  <c r="R66" i="4"/>
  <c r="T66" i="4"/>
  <c r="S66" i="4"/>
  <c r="G66" i="4"/>
  <c r="BS33" i="4"/>
  <c r="I66" i="4"/>
  <c r="F67" i="4"/>
  <c r="J66" i="4"/>
  <c r="H66" i="4"/>
  <c r="BN33" i="4"/>
  <c r="K34" i="4"/>
  <c r="L33" i="4"/>
  <c r="N33" i="4"/>
  <c r="M33" i="4"/>
  <c r="O33" i="4"/>
  <c r="H35" i="5" l="1"/>
  <c r="G35" i="5"/>
  <c r="D35" i="5"/>
  <c r="A36" i="5"/>
  <c r="I35" i="5"/>
  <c r="E35" i="5"/>
  <c r="B35" i="5"/>
  <c r="F35" i="5"/>
  <c r="G67" i="4"/>
  <c r="BS34" i="4"/>
  <c r="H67" i="4"/>
  <c r="J67" i="4"/>
  <c r="I67" i="4"/>
  <c r="Q67" i="4"/>
  <c r="BU34" i="4"/>
  <c r="T67" i="4"/>
  <c r="S67" i="4"/>
  <c r="R67" i="4"/>
  <c r="L34" i="4"/>
  <c r="BN34" i="4"/>
  <c r="M34" i="4"/>
  <c r="N34" i="4"/>
  <c r="O34" i="4"/>
  <c r="A37" i="5" l="1"/>
  <c r="B36" i="5"/>
  <c r="D36" i="5"/>
  <c r="E36" i="5"/>
  <c r="I36" i="5"/>
  <c r="H36" i="5"/>
  <c r="F36" i="5"/>
  <c r="G36" i="5"/>
  <c r="D37" i="5" l="1"/>
  <c r="B37" i="5"/>
  <c r="A38" i="5"/>
  <c r="I37" i="5"/>
  <c r="H37" i="5"/>
  <c r="F37" i="5"/>
  <c r="G37" i="5"/>
  <c r="E37" i="5"/>
  <c r="B38" i="5" l="1"/>
  <c r="H38" i="5"/>
  <c r="G38" i="5"/>
  <c r="D38" i="5"/>
  <c r="I38" i="5"/>
  <c r="F38" i="5"/>
  <c r="A39" i="5"/>
  <c r="E38" i="5"/>
  <c r="D39" i="5" l="1"/>
  <c r="A40" i="5"/>
  <c r="E39" i="5"/>
  <c r="B39" i="5"/>
  <c r="I39" i="5"/>
  <c r="F39" i="5"/>
  <c r="H39" i="5"/>
  <c r="G39" i="5"/>
  <c r="A41" i="5" l="1"/>
  <c r="I40" i="5"/>
  <c r="H40" i="5"/>
  <c r="G40" i="5"/>
  <c r="D40" i="5"/>
  <c r="E40" i="5"/>
  <c r="B40" i="5"/>
  <c r="F40" i="5"/>
  <c r="E41" i="5" l="1"/>
  <c r="B41" i="5"/>
  <c r="I41" i="5"/>
  <c r="H41" i="5"/>
  <c r="G41" i="5"/>
  <c r="F41" i="5"/>
  <c r="D41" i="5"/>
  <c r="A42" i="5"/>
  <c r="E42" i="5" l="1"/>
  <c r="B42" i="5"/>
  <c r="I42" i="5"/>
  <c r="H42" i="5"/>
  <c r="G42" i="5"/>
  <c r="A43" i="5"/>
  <c r="D42" i="5"/>
  <c r="F42" i="5"/>
  <c r="I43" i="5" l="1"/>
  <c r="H43" i="5"/>
  <c r="D43" i="5"/>
  <c r="G43" i="5"/>
  <c r="B43" i="5"/>
  <c r="E43" i="5"/>
  <c r="A44" i="5"/>
  <c r="F43" i="5"/>
  <c r="B44" i="5" l="1"/>
  <c r="I44" i="5"/>
  <c r="H44" i="5"/>
  <c r="G44" i="5"/>
  <c r="D44" i="5"/>
  <c r="A45" i="5"/>
  <c r="E44" i="5"/>
  <c r="F44" i="5"/>
  <c r="A46" i="5" l="1"/>
  <c r="H45" i="5"/>
  <c r="D45" i="5"/>
  <c r="E45" i="5"/>
  <c r="B45" i="5"/>
  <c r="G45" i="5"/>
  <c r="I45" i="5"/>
  <c r="F45" i="5"/>
  <c r="B46" i="5" l="1"/>
  <c r="D46" i="5"/>
  <c r="A47" i="5"/>
  <c r="E46" i="5"/>
  <c r="I46" i="5"/>
  <c r="H46" i="5"/>
  <c r="F46" i="5"/>
  <c r="G46" i="5"/>
  <c r="D47" i="5" l="1"/>
  <c r="E47" i="5"/>
  <c r="B47" i="5"/>
  <c r="A48" i="5"/>
  <c r="I47" i="5"/>
  <c r="H47" i="5"/>
  <c r="F47" i="5"/>
  <c r="G47" i="5"/>
  <c r="E48" i="5" l="1"/>
  <c r="G48" i="5"/>
  <c r="A49" i="5"/>
  <c r="I48" i="5"/>
  <c r="H48" i="5"/>
  <c r="B48" i="5"/>
  <c r="D48" i="5"/>
  <c r="F48" i="5"/>
  <c r="G49" i="5" l="1"/>
  <c r="A50" i="5"/>
  <c r="B49" i="5"/>
  <c r="I49" i="5"/>
  <c r="E49" i="5"/>
  <c r="F49" i="5"/>
  <c r="D49" i="5"/>
  <c r="H49" i="5"/>
  <c r="I50" i="5" l="1"/>
  <c r="G50" i="5"/>
  <c r="D50" i="5"/>
  <c r="H50" i="5"/>
  <c r="A51" i="5"/>
  <c r="E50" i="5"/>
  <c r="F50" i="5"/>
  <c r="B50" i="5"/>
  <c r="G51" i="5" l="1"/>
  <c r="B51" i="5"/>
  <c r="A52" i="5"/>
  <c r="E51" i="5"/>
  <c r="I51" i="5"/>
  <c r="F51" i="5"/>
  <c r="H51" i="5"/>
  <c r="D51" i="5"/>
  <c r="E52" i="5" l="1"/>
  <c r="B52" i="5"/>
  <c r="I52" i="5"/>
  <c r="G52" i="5"/>
  <c r="D52" i="5"/>
  <c r="A53" i="5"/>
  <c r="F52" i="5"/>
  <c r="H52" i="5"/>
  <c r="B53" i="5" l="1"/>
  <c r="A54" i="5"/>
  <c r="D53" i="5"/>
  <c r="E53" i="5"/>
  <c r="I53" i="5"/>
  <c r="H53" i="5"/>
  <c r="G53" i="5"/>
  <c r="F53" i="5"/>
  <c r="A55" i="5" l="1"/>
  <c r="E54" i="5"/>
  <c r="B54" i="5"/>
  <c r="I54" i="5"/>
  <c r="H54" i="5"/>
  <c r="G54" i="5"/>
  <c r="F54" i="5"/>
  <c r="D54" i="5"/>
  <c r="E55" i="5" l="1"/>
  <c r="B55" i="5"/>
  <c r="G55" i="5"/>
  <c r="I55" i="5"/>
  <c r="H55" i="5"/>
  <c r="D55" i="5"/>
  <c r="A56" i="5"/>
  <c r="F55" i="5"/>
  <c r="I56" i="5" l="1"/>
  <c r="H56" i="5"/>
  <c r="G56" i="5"/>
  <c r="D56" i="5"/>
  <c r="E56" i="5"/>
  <c r="A57" i="5"/>
  <c r="B56" i="5"/>
  <c r="F56" i="5"/>
  <c r="I57" i="5" l="1"/>
  <c r="H57" i="5"/>
  <c r="E57" i="5"/>
  <c r="B57" i="5"/>
  <c r="A58" i="5"/>
  <c r="D57" i="5"/>
  <c r="F57" i="5"/>
  <c r="G57" i="5"/>
  <c r="H58" i="5" l="1"/>
  <c r="G58" i="5"/>
  <c r="D58" i="5"/>
  <c r="I58" i="5"/>
  <c r="B58" i="5"/>
  <c r="F58" i="5"/>
  <c r="A59" i="5"/>
  <c r="E58" i="5"/>
  <c r="H59" i="5" l="1"/>
  <c r="B59" i="5"/>
  <c r="E59" i="5"/>
  <c r="I59" i="5"/>
  <c r="D59" i="5"/>
  <c r="A60" i="5"/>
  <c r="F59" i="5"/>
  <c r="G59" i="5"/>
  <c r="G60" i="5" l="1"/>
  <c r="D60" i="5"/>
  <c r="A61" i="5"/>
  <c r="B60" i="5"/>
  <c r="I60" i="5"/>
  <c r="H60" i="5"/>
  <c r="E60" i="5"/>
  <c r="F60" i="5"/>
  <c r="B61" i="5" l="1"/>
  <c r="I61" i="5"/>
  <c r="A62" i="5"/>
  <c r="F61" i="5"/>
  <c r="H61" i="5"/>
  <c r="G61" i="5"/>
  <c r="D61" i="5"/>
  <c r="E61" i="5"/>
  <c r="B62" i="5" l="1"/>
  <c r="I62" i="5"/>
  <c r="H62" i="5"/>
  <c r="G62" i="5"/>
  <c r="D62" i="5"/>
  <c r="A63" i="5"/>
  <c r="E62" i="5"/>
  <c r="F62" i="5"/>
  <c r="G63" i="5" l="1"/>
  <c r="D63" i="5"/>
  <c r="E63" i="5"/>
  <c r="B63" i="5"/>
  <c r="A64" i="5"/>
  <c r="I63" i="5"/>
  <c r="F63" i="5"/>
  <c r="H63" i="5"/>
  <c r="G64" i="5" l="1"/>
  <c r="D64" i="5"/>
  <c r="B64" i="5"/>
  <c r="E64" i="5"/>
  <c r="A65" i="5"/>
  <c r="I64" i="5"/>
  <c r="H64" i="5"/>
  <c r="F64" i="5"/>
  <c r="I65" i="5" l="1"/>
  <c r="H65" i="5"/>
  <c r="G65" i="5"/>
  <c r="A66" i="5"/>
  <c r="E65" i="5"/>
  <c r="B65" i="5"/>
  <c r="D65" i="5"/>
  <c r="F65" i="5"/>
  <c r="I66" i="5" l="1"/>
  <c r="H66" i="5"/>
  <c r="G66" i="5"/>
  <c r="D66" i="5"/>
  <c r="E66" i="5"/>
  <c r="B66" i="5"/>
  <c r="A67" i="5"/>
  <c r="F66" i="5"/>
  <c r="A68" i="5" l="1"/>
  <c r="E67" i="5"/>
  <c r="I67" i="5"/>
  <c r="F67" i="5"/>
  <c r="H67" i="5"/>
  <c r="G67" i="5"/>
  <c r="D67" i="5"/>
  <c r="B67" i="5"/>
  <c r="H68" i="5" l="1"/>
  <c r="G68" i="5"/>
  <c r="D68" i="5"/>
  <c r="I68" i="5"/>
  <c r="F68" i="5"/>
  <c r="A69" i="5"/>
  <c r="B68" i="5"/>
  <c r="E68" i="5"/>
  <c r="H69" i="5" l="1"/>
  <c r="G69" i="5"/>
  <c r="D69" i="5"/>
  <c r="A70" i="5"/>
  <c r="B69" i="5"/>
  <c r="E69" i="5"/>
  <c r="I69" i="5"/>
  <c r="F69" i="5"/>
  <c r="E70" i="5" l="1"/>
  <c r="B70" i="5"/>
  <c r="I70" i="5"/>
  <c r="H70" i="5"/>
  <c r="D70" i="5"/>
  <c r="G70" i="5"/>
  <c r="A71" i="5"/>
  <c r="F70" i="5"/>
  <c r="G71" i="5" l="1"/>
  <c r="D71" i="5"/>
  <c r="A72" i="5"/>
  <c r="E71" i="5"/>
  <c r="I71" i="5"/>
  <c r="H71" i="5"/>
  <c r="F71" i="5"/>
  <c r="B71" i="5"/>
  <c r="G72" i="5" l="1"/>
  <c r="D72" i="5"/>
  <c r="B72" i="5"/>
  <c r="A73" i="5"/>
  <c r="E72" i="5"/>
  <c r="F72" i="5"/>
  <c r="H72" i="5"/>
  <c r="I72" i="5"/>
  <c r="A74" i="5" l="1"/>
  <c r="B73" i="5"/>
  <c r="I73" i="5"/>
  <c r="D73" i="5"/>
  <c r="H73" i="5"/>
  <c r="G73" i="5"/>
  <c r="E73" i="5"/>
  <c r="F73" i="5"/>
  <c r="G74" i="5" l="1"/>
  <c r="D74" i="5"/>
  <c r="A75" i="5"/>
  <c r="E74" i="5"/>
  <c r="I74" i="5"/>
  <c r="F74" i="5"/>
  <c r="H74" i="5"/>
  <c r="B74" i="5"/>
  <c r="H75" i="5" l="1"/>
  <c r="G75" i="5"/>
  <c r="D75" i="5"/>
  <c r="B75" i="5"/>
  <c r="A76" i="5"/>
  <c r="I75" i="5"/>
  <c r="E75" i="5"/>
  <c r="F75" i="5"/>
  <c r="B76" i="5" l="1"/>
  <c r="I76" i="5"/>
  <c r="H76" i="5"/>
  <c r="D76" i="5"/>
  <c r="F76" i="5"/>
  <c r="A77" i="5"/>
  <c r="G76" i="5"/>
  <c r="E76" i="5"/>
  <c r="D77" i="5" l="1"/>
  <c r="E77" i="5"/>
  <c r="I77" i="5"/>
  <c r="B77" i="5"/>
  <c r="F77" i="5"/>
  <c r="G77" i="5"/>
  <c r="A78" i="5"/>
  <c r="H77" i="5"/>
  <c r="B78" i="5" l="1"/>
  <c r="I78" i="5"/>
  <c r="H78" i="5"/>
  <c r="G78" i="5"/>
  <c r="F78" i="5"/>
  <c r="D78" i="5"/>
  <c r="A79" i="5"/>
  <c r="E78" i="5"/>
  <c r="F79" i="5" l="1"/>
  <c r="D79" i="5"/>
  <c r="B79" i="5"/>
  <c r="A80" i="5"/>
  <c r="H79" i="5"/>
  <c r="G79" i="5"/>
  <c r="E79" i="5"/>
  <c r="I79" i="5"/>
  <c r="E80" i="5" l="1"/>
  <c r="I80" i="5"/>
  <c r="H80" i="5"/>
  <c r="G80" i="5"/>
  <c r="F80" i="5"/>
  <c r="D80" i="5"/>
  <c r="B80" i="5"/>
  <c r="A81" i="5"/>
  <c r="B81" i="5" l="1"/>
  <c r="F81" i="5"/>
  <c r="G81" i="5"/>
  <c r="A82" i="5"/>
  <c r="H81" i="5"/>
  <c r="E81" i="5"/>
  <c r="I81" i="5"/>
  <c r="D81" i="5"/>
  <c r="A83" i="5" l="1"/>
  <c r="D82" i="5"/>
  <c r="I82" i="5"/>
  <c r="H82" i="5"/>
  <c r="G82" i="5"/>
  <c r="B82" i="5"/>
  <c r="F82" i="5"/>
  <c r="E82" i="5"/>
  <c r="D83" i="5" l="1"/>
  <c r="I83" i="5"/>
  <c r="H83" i="5"/>
  <c r="G83" i="5"/>
  <c r="E83" i="5"/>
  <c r="B83" i="5"/>
  <c r="A84" i="5"/>
  <c r="F83" i="5"/>
  <c r="D84" i="5" l="1"/>
  <c r="E84" i="5"/>
  <c r="A85" i="5"/>
  <c r="B84" i="5"/>
  <c r="H84" i="5"/>
  <c r="G84" i="5"/>
  <c r="I84" i="5"/>
  <c r="F84" i="5"/>
  <c r="H85" i="5" l="1"/>
  <c r="B85" i="5"/>
  <c r="F85" i="5"/>
  <c r="D85" i="5"/>
  <c r="G85" i="5"/>
  <c r="E85" i="5"/>
  <c r="A86" i="5"/>
  <c r="I85" i="5"/>
  <c r="A87" i="5" l="1"/>
  <c r="D86" i="5"/>
  <c r="B86" i="5"/>
  <c r="I86" i="5"/>
  <c r="H86" i="5"/>
  <c r="G86" i="5"/>
  <c r="F86" i="5"/>
  <c r="E86" i="5"/>
  <c r="A88" i="5" l="1"/>
  <c r="E87" i="5"/>
  <c r="D87" i="5"/>
  <c r="H87" i="5"/>
  <c r="B87" i="5"/>
  <c r="F87" i="5"/>
  <c r="I87" i="5"/>
  <c r="G87" i="5"/>
  <c r="D88" i="5" l="1"/>
  <c r="G88" i="5"/>
  <c r="E88" i="5"/>
  <c r="F88" i="5"/>
  <c r="B88" i="5"/>
  <c r="I88" i="5"/>
  <c r="A89" i="5"/>
  <c r="H88" i="5"/>
  <c r="D89" i="5" l="1"/>
  <c r="H89" i="5"/>
  <c r="B89" i="5"/>
  <c r="E89" i="5"/>
  <c r="F89" i="5"/>
  <c r="G89" i="5"/>
  <c r="A90" i="5"/>
  <c r="I89" i="5"/>
  <c r="D90" i="5" l="1"/>
  <c r="I90" i="5"/>
  <c r="B90" i="5"/>
  <c r="A91" i="5"/>
  <c r="H90" i="5"/>
  <c r="G90" i="5"/>
  <c r="F90" i="5"/>
  <c r="E90" i="5"/>
  <c r="E91" i="5" l="1"/>
  <c r="H91" i="5"/>
  <c r="B91" i="5"/>
  <c r="I91" i="5"/>
  <c r="A92" i="5"/>
  <c r="G91" i="5"/>
  <c r="D91" i="5"/>
  <c r="F91" i="5"/>
  <c r="B92" i="5" l="1"/>
  <c r="H92" i="5"/>
  <c r="D92" i="5"/>
  <c r="I92" i="5"/>
  <c r="G92" i="5"/>
  <c r="F92" i="5"/>
  <c r="E92" i="5"/>
</calcChain>
</file>

<file path=xl/sharedStrings.xml><?xml version="1.0" encoding="utf-8"?>
<sst xmlns="http://schemas.openxmlformats.org/spreadsheetml/2006/main" count="582" uniqueCount="218">
  <si>
    <t>aktuel</t>
  </si>
  <si>
    <t>Berechnung der Osterfeiertage:</t>
  </si>
  <si>
    <t>Ostersonntag</t>
  </si>
  <si>
    <t>Ostermontag</t>
  </si>
  <si>
    <t>Karfreitag</t>
  </si>
  <si>
    <t>Chr.Himmelfahrt</t>
  </si>
  <si>
    <t>Pfingstsonntag</t>
  </si>
  <si>
    <t>Pfingstmontag</t>
  </si>
  <si>
    <t>Fronleichnam</t>
  </si>
  <si>
    <t>Aschermittwoch</t>
  </si>
  <si>
    <t>RW</t>
  </si>
  <si>
    <t>Roland von Wiespeck</t>
  </si>
  <si>
    <t>BF</t>
  </si>
  <si>
    <t>Burghardt von Freisaal</t>
  </si>
  <si>
    <t>FK</t>
  </si>
  <si>
    <t>Katharina von Dachsberg</t>
  </si>
  <si>
    <t>AK</t>
  </si>
  <si>
    <t>Anselm von Kranichstein</t>
  </si>
  <si>
    <t>GR</t>
  </si>
  <si>
    <t>Georg von Radeck</t>
  </si>
  <si>
    <t>Gertrude von Freisaal</t>
  </si>
  <si>
    <t>KJ</t>
  </si>
  <si>
    <t>Knappe Hans</t>
  </si>
  <si>
    <t>KE</t>
  </si>
  <si>
    <t>Knappe Eric</t>
  </si>
  <si>
    <t>Jahr:</t>
  </si>
  <si>
    <t>erster Donnerstag im Jahr</t>
  </si>
  <si>
    <t>erster Montag dieser Woche</t>
  </si>
  <si>
    <t>R</t>
  </si>
  <si>
    <t>K</t>
  </si>
  <si>
    <t>F</t>
  </si>
  <si>
    <t>G</t>
  </si>
  <si>
    <t>Beschreibung</t>
  </si>
  <si>
    <t>Küche</t>
  </si>
  <si>
    <t>MR-1</t>
  </si>
  <si>
    <t>MR-2</t>
  </si>
  <si>
    <t>MR-3</t>
  </si>
  <si>
    <t>MR-4</t>
  </si>
  <si>
    <t>MR-5</t>
  </si>
  <si>
    <t>MR-6</t>
  </si>
  <si>
    <t>MR-7</t>
  </si>
  <si>
    <t>Geburtstag</t>
  </si>
  <si>
    <t>erste Kapitelnummer:</t>
  </si>
  <si>
    <t>Nr.</t>
  </si>
  <si>
    <t>B</t>
  </si>
  <si>
    <t>Jahresanfangskapitel</t>
  </si>
  <si>
    <t>08.01.</t>
  </si>
  <si>
    <t>Datum</t>
  </si>
  <si>
    <t>Monat</t>
  </si>
  <si>
    <t>Tag</t>
  </si>
  <si>
    <t>Feiertag</t>
  </si>
  <si>
    <t>Görlitzfahre?</t>
  </si>
  <si>
    <t>Arbeitsburggraben</t>
  </si>
  <si>
    <t>Ritterausflug und 106. Stiftungsfestkapitel</t>
  </si>
  <si>
    <t>Almausflug/Sonntagsprogramm</t>
  </si>
  <si>
    <t>Begrüßungsabend</t>
  </si>
  <si>
    <t>Totengedenkkapitel und Besuch der Gräber</t>
  </si>
  <si>
    <t>Adventkapitel</t>
  </si>
  <si>
    <t>Krambambuli-Burggraben</t>
  </si>
  <si>
    <t>Weihnachtsfestkapitel</t>
  </si>
  <si>
    <t>Christtag</t>
  </si>
  <si>
    <t>Stephanitag</t>
  </si>
  <si>
    <t>Silvester</t>
  </si>
  <si>
    <t>Neujahrsfeiertag</t>
  </si>
  <si>
    <t>Hl. Dreikönig</t>
  </si>
  <si>
    <t>Staatsfeiertag</t>
  </si>
  <si>
    <t>Marienfeiertag</t>
  </si>
  <si>
    <t>Allerheiligen</t>
  </si>
  <si>
    <t>Allerseelen</t>
  </si>
  <si>
    <t>Maria Empfängnis</t>
  </si>
  <si>
    <t>Heiligabend</t>
  </si>
  <si>
    <t>altes Jahr</t>
  </si>
  <si>
    <t>Aufnahme des Knappen Johann Wolfgang</t>
  </si>
  <si>
    <t>Taumondkapitel</t>
  </si>
  <si>
    <t>Fische - Kapitel</t>
  </si>
  <si>
    <t>Sassenrat</t>
  </si>
  <si>
    <t>Aufnahme des Knappen Eric</t>
  </si>
  <si>
    <t>Altvorderenkapitel</t>
  </si>
  <si>
    <t>alle</t>
  </si>
  <si>
    <t>St. Georgs Beichtkapitel und Weinkost</t>
  </si>
  <si>
    <t>Muttertagskapitel</t>
  </si>
  <si>
    <t>Freundschaftskapitel für Gutrat zue Golling</t>
  </si>
  <si>
    <t>FK + BF</t>
  </si>
  <si>
    <t>GF</t>
  </si>
  <si>
    <t>Mittelalterfest in Mauterndorf</t>
  </si>
  <si>
    <t>Ruperti-Kapitel</t>
  </si>
  <si>
    <t>Pichl</t>
  </si>
  <si>
    <t>8. Stiftungsfest Gutrat zue Hallein auf Bg. Klammstein</t>
  </si>
  <si>
    <t>Frühlingskapitel auf Burg Caprun</t>
  </si>
  <si>
    <t>Fahre zum</t>
  </si>
  <si>
    <t>Freundschaftskapitel auf Burg</t>
  </si>
  <si>
    <t>Wallenstein zue Norinberga</t>
  </si>
  <si>
    <t>Musizieren am Altenschneeberg</t>
  </si>
  <si>
    <t>Drachenstichumzug und Grillabend in Vurthe</t>
  </si>
  <si>
    <t>Landesgartenschau, Drachenfestspiele in Vurthe</t>
  </si>
  <si>
    <t>Festkapitel der Livländer in Pichl</t>
  </si>
  <si>
    <t>T</t>
  </si>
  <si>
    <t>neues Jahr</t>
  </si>
  <si>
    <t xml:space="preserve">GR </t>
  </si>
  <si>
    <t>Mauternburger Jahreskalender für das Jahr:</t>
  </si>
  <si>
    <t>PW:</t>
  </si>
  <si>
    <t>rabenstein</t>
  </si>
  <si>
    <t>Neujahr</t>
  </si>
  <si>
    <t xml:space="preserve"> </t>
  </si>
  <si>
    <t>BF = Burghardt von Freisaal</t>
  </si>
  <si>
    <t>GR = Georg von Radeck</t>
  </si>
  <si>
    <t>FK = Freifrau Katharina</t>
  </si>
  <si>
    <t>RW = Roland von Wiespeck</t>
  </si>
  <si>
    <t>KJ=Knappe Johann Wolfgang</t>
  </si>
  <si>
    <t>AK = Anselm von Kranichstein</t>
  </si>
  <si>
    <t>KE = Knappe Eric</t>
  </si>
  <si>
    <t>GF = Gertrude von Freisaal</t>
  </si>
  <si>
    <t>Feiertage</t>
  </si>
  <si>
    <t>Samstage</t>
  </si>
  <si>
    <r>
      <rPr>
        <b/>
        <sz val="8"/>
        <color rgb="FFFF0000"/>
        <rFont val="Arial"/>
        <family val="2"/>
      </rPr>
      <t>GR</t>
    </r>
    <r>
      <rPr>
        <b/>
        <sz val="8"/>
        <color indexed="8"/>
        <rFont val="Arial"/>
        <family val="2"/>
      </rPr>
      <t xml:space="preserve"> </t>
    </r>
    <r>
      <rPr>
        <sz val="7"/>
        <color indexed="8"/>
        <rFont val="Arial"/>
        <family val="2"/>
      </rPr>
      <t>Fischk.</t>
    </r>
    <r>
      <rPr>
        <b/>
        <sz val="8"/>
        <color indexed="8"/>
        <rFont val="Arial"/>
        <family val="2"/>
      </rPr>
      <t xml:space="preserve"> </t>
    </r>
    <r>
      <rPr>
        <b/>
        <sz val="8"/>
        <color rgb="FF00B050"/>
        <rFont val="Arial"/>
        <family val="2"/>
      </rPr>
      <t>FK</t>
    </r>
  </si>
  <si>
    <t>Küchendienst</t>
  </si>
  <si>
    <t>Geburtstagskind</t>
  </si>
  <si>
    <t>Kapitelbezeichnung</t>
  </si>
  <si>
    <t>Tage im Februar</t>
  </si>
  <si>
    <t>Gutrat zue Golling, Stiftungsfestkapitel</t>
  </si>
  <si>
    <t>OMCCT Stiftungsfest in Landshut</t>
  </si>
  <si>
    <t>Pichl Festkapitel der Livländer</t>
  </si>
  <si>
    <t>Friedberger Stiftungsfestkapitel zue Hallensee</t>
  </si>
  <si>
    <t>Deutsches Heim zue Vurthe; Junkerernennung</t>
  </si>
  <si>
    <t>Hl. Abend</t>
  </si>
  <si>
    <t>Stefanmitag</t>
  </si>
  <si>
    <t>Gründonnerstag</t>
  </si>
  <si>
    <t>Zähler</t>
  </si>
  <si>
    <t>Nr. für HP</t>
  </si>
  <si>
    <t>Art</t>
  </si>
  <si>
    <t>Kap. Nr.</t>
  </si>
  <si>
    <t>"=Maxwert"</t>
  </si>
  <si>
    <t>Fahre</t>
  </si>
  <si>
    <t>letzte Kapitelnummer:</t>
  </si>
  <si>
    <t>Küche bei Kapitel:</t>
  </si>
  <si>
    <t>Jause bei Burggraben:</t>
  </si>
  <si>
    <t>Kapitel</t>
  </si>
  <si>
    <t>Burggräben</t>
  </si>
  <si>
    <t>Küchendienst bei Kapitel:</t>
  </si>
  <si>
    <t>Küchendienst beiBurggräben:</t>
  </si>
  <si>
    <t>Dienste:</t>
  </si>
  <si>
    <t>BG bei Freisaal; 70er von Gertrude mit Openend; 09:00 bis 21:00 Uhr!</t>
  </si>
  <si>
    <t>Entfall</t>
  </si>
  <si>
    <t>32. Stiftungsfestkapitel auf Burg CAPRUN</t>
  </si>
  <si>
    <t>Sommerfest Gutrater Tafelrunde Hallein; Kirchenwirt Puch 18:00</t>
  </si>
  <si>
    <t>Weinlesefestkapitel</t>
  </si>
  <si>
    <t>Martini-Kapitel</t>
  </si>
  <si>
    <t>Standesliste der Ritterschaft</t>
  </si>
  <si>
    <t xml:space="preserve"> "Der Deutschherren auf Mauternburg"</t>
  </si>
  <si>
    <t>www.mauternburg.at</t>
  </si>
  <si>
    <t>1.)</t>
  </si>
  <si>
    <t>Burghardt von Freisaal zue Lampoding</t>
  </si>
  <si>
    <t>2.)</t>
  </si>
  <si>
    <t>3.)</t>
  </si>
  <si>
    <t>4.)</t>
  </si>
  <si>
    <t>Großmeister, Großkomptur</t>
  </si>
  <si>
    <t>Großkomptur-Gebietiger, Burgprälate,</t>
  </si>
  <si>
    <t>Ritter, Schatzmeister,Zeremonar,</t>
  </si>
  <si>
    <t xml:space="preserve">Großkomptur, Burghauptmann </t>
  </si>
  <si>
    <t>Träger d. St.Georg Ordens</t>
  </si>
  <si>
    <t xml:space="preserve">Großkomptur, Stv. Zeremonar, </t>
  </si>
  <si>
    <t>Bannerherr</t>
  </si>
  <si>
    <t xml:space="preserve">Burgvogt, </t>
  </si>
  <si>
    <t>Stv. Kanzler, Stv. Schatzmeister</t>
  </si>
  <si>
    <t>Trager des großen Arbeitsordens</t>
  </si>
  <si>
    <t>Träger d. St.Georg Ordens,</t>
  </si>
  <si>
    <t>Geb.</t>
  </si>
  <si>
    <t>Ing.Hans Andreas Schmid, BEd</t>
  </si>
  <si>
    <t>Ing.Helmut Dollenz</t>
  </si>
  <si>
    <t>Ing. Armin Pelz</t>
  </si>
  <si>
    <t>Franz Salzborn</t>
  </si>
  <si>
    <t>Hugo Wolfstraße 2 W11</t>
  </si>
  <si>
    <t>Lerchenstraße 57</t>
  </si>
  <si>
    <t>Meisenstraße 19</t>
  </si>
  <si>
    <t>Emil Koflergasse 19</t>
  </si>
  <si>
    <t>5020 Salzburg</t>
  </si>
  <si>
    <t>5023 Salzburg</t>
  </si>
  <si>
    <t>Tel:</t>
  </si>
  <si>
    <t>0662 660485   inkl. Fax !!</t>
  </si>
  <si>
    <t>Mobil:</t>
  </si>
  <si>
    <t>0660 4948995</t>
  </si>
  <si>
    <t>0662 875817</t>
  </si>
  <si>
    <t>0664 3022189</t>
  </si>
  <si>
    <t>0660 3583027</t>
  </si>
  <si>
    <t>E-Mail: franz.salzborn@aon.at</t>
  </si>
  <si>
    <t>pelz.armin@gmx.at</t>
  </si>
  <si>
    <t>0664  73593646</t>
  </si>
  <si>
    <t>E-Mail: ing.hans.schmid@aon.at</t>
  </si>
  <si>
    <t>E-Mail: helmut.dollenz@aon.at</t>
  </si>
  <si>
    <t>5.)</t>
  </si>
  <si>
    <t>Knappe Johann Wolfgang</t>
  </si>
  <si>
    <t>6.)</t>
  </si>
  <si>
    <t>7.)</t>
  </si>
  <si>
    <t>8.)</t>
  </si>
  <si>
    <t>Burghauptmann</t>
  </si>
  <si>
    <t>Stv. Burghauptmann</t>
  </si>
  <si>
    <t>Kellermeisterin, Erz-Schatzmeisterin</t>
  </si>
  <si>
    <t>Stv. Kellermeisterin, Reismarschallin,</t>
  </si>
  <si>
    <t>Stv. Kellermeister</t>
  </si>
  <si>
    <t>Kassaprüferin</t>
  </si>
  <si>
    <t>Burgfraue</t>
  </si>
  <si>
    <t>Mag. Gertrude Schmid</t>
  </si>
  <si>
    <t>Hans Dürnberger</t>
  </si>
  <si>
    <t>DI (FH) TeknM. Eric Wernsperger</t>
  </si>
  <si>
    <t>Erika Hinterleitner</t>
  </si>
  <si>
    <t>Söllheimerstraße 30</t>
  </si>
  <si>
    <t>Petersbrunnstraße 17</t>
  </si>
  <si>
    <t>1030 Wien</t>
  </si>
  <si>
    <t>0662  829831</t>
  </si>
  <si>
    <t>0662  840415</t>
  </si>
  <si>
    <t>0664 5324374</t>
  </si>
  <si>
    <t>0664 3703784</t>
  </si>
  <si>
    <t>E-Mail: gertrude.schmid@a1.net</t>
  </si>
  <si>
    <t>E-Mail: legoskipper@aon.at</t>
  </si>
  <si>
    <t>E-Mail: eric.wernsperger@gmail.com</t>
  </si>
  <si>
    <t>E-Mail: e.hinterleitner@gmx.net</t>
  </si>
  <si>
    <r>
      <t xml:space="preserve">Freifrau Katharina von Dachsberg, </t>
    </r>
    <r>
      <rPr>
        <b/>
        <sz val="10"/>
        <rFont val="CloisterBlack BT"/>
        <family val="4"/>
      </rPr>
      <t>Herrin auf der Seeburg</t>
    </r>
  </si>
  <si>
    <t>Mohsgasse 3/21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</si>
</sst>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ddd\ dd"/>
    <numFmt numFmtId="165" formatCode="dd\.mm\.yyyy;@"/>
    <numFmt numFmtId="166" formatCode="ddd/&quot; - &quot;\-dd/mm/yyyy"/>
    <numFmt numFmtId="167" formatCode="ddd&quot; - &quot;dd/mm/yyyy"/>
    <numFmt numFmtId="168" formatCode="dd\ ddd"/>
    <numFmt numFmtId="169" formatCode="dd/ddd"/>
    <numFmt numFmtId="170" formatCode="dd"/>
    <numFmt numFmtId="171" formatCode="dd/\ mmmm/yyyy"/>
    <numFmt numFmtId="172" formatCode="dd/\ mmmm"/>
    <numFmt numFmtId="173" formatCode="ddd/\ d/mmm\ yyyy"/>
  </numFmts>
  <fonts count="40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rial"/>
      <family val="2"/>
    </font>
    <font>
      <b/>
      <sz val="11"/>
      <color rgb="FF00B05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ptos Narrow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8"/>
      <color rgb="FFFF0000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sz val="7"/>
      <color indexed="8"/>
      <name val="Arial"/>
      <family val="2"/>
    </font>
    <font>
      <b/>
      <sz val="8"/>
      <color rgb="FF00B05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color rgb="FF0070C0"/>
      <name val="Arial"/>
      <family val="2"/>
    </font>
    <font>
      <sz val="16"/>
      <name val="CloisterBlack BT"/>
      <family val="4"/>
    </font>
    <font>
      <sz val="16"/>
      <name val="Arial"/>
      <family val="2"/>
    </font>
    <font>
      <u/>
      <sz val="10"/>
      <color indexed="12"/>
      <name val="Arial"/>
      <family val="2"/>
    </font>
    <font>
      <b/>
      <sz val="11"/>
      <name val="CloisterBlack BT"/>
      <family val="4"/>
    </font>
    <font>
      <b/>
      <sz val="12"/>
      <name val="CloisterBlack BT"/>
      <family val="4"/>
    </font>
    <font>
      <sz val="10"/>
      <name val="CloisterBlack BT"/>
      <family val="4"/>
    </font>
    <font>
      <u/>
      <sz val="8"/>
      <color indexed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b/>
      <sz val="10"/>
      <name val="CloisterBlack BT"/>
      <family val="4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hair">
        <color indexed="64"/>
      </top>
      <bottom style="double">
        <color auto="1"/>
      </bottom>
      <diagonal/>
    </border>
    <border>
      <left/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164" fontId="0" fillId="0" borderId="0" xfId="0" applyNumberFormat="1"/>
    <xf numFmtId="165" fontId="7" fillId="0" borderId="0" xfId="1" applyNumberFormat="1" applyFont="1" applyAlignment="1" applyProtection="1">
      <alignment horizontal="left"/>
      <protection hidden="1"/>
    </xf>
    <xf numFmtId="14" fontId="8" fillId="0" borderId="0" xfId="0" applyNumberFormat="1" applyFont="1"/>
    <xf numFmtId="164" fontId="8" fillId="0" borderId="0" xfId="0" applyNumberFormat="1" applyFont="1"/>
    <xf numFmtId="0" fontId="8" fillId="0" borderId="0" xfId="0" applyFont="1"/>
    <xf numFmtId="14" fontId="0" fillId="0" borderId="0" xfId="0" applyNumberFormat="1"/>
    <xf numFmtId="0" fontId="0" fillId="0" borderId="0" xfId="0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6" fontId="0" fillId="0" borderId="0" xfId="0" applyNumberFormat="1"/>
    <xf numFmtId="167" fontId="0" fillId="0" borderId="0" xfId="0" applyNumberFormat="1"/>
    <xf numFmtId="0" fontId="10" fillId="0" borderId="0" xfId="0" applyFont="1"/>
    <xf numFmtId="167" fontId="10" fillId="0" borderId="0" xfId="0" applyNumberFormat="1" applyFont="1"/>
    <xf numFmtId="0" fontId="10" fillId="0" borderId="0" xfId="0" applyFont="1" applyAlignment="1">
      <alignment horizontal="center" vertical="center"/>
    </xf>
    <xf numFmtId="14" fontId="10" fillId="0" borderId="0" xfId="0" applyNumberFormat="1" applyFont="1"/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0" fillId="0" borderId="2" xfId="0" applyFont="1" applyBorder="1"/>
    <xf numFmtId="167" fontId="10" fillId="0" borderId="2" xfId="0" applyNumberFormat="1" applyFont="1" applyBorder="1"/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" xfId="0" applyFont="1" applyBorder="1"/>
    <xf numFmtId="0" fontId="10" fillId="0" borderId="4" xfId="0" applyFont="1" applyBorder="1"/>
    <xf numFmtId="0" fontId="11" fillId="0" borderId="4" xfId="0" applyFont="1" applyBorder="1" applyAlignment="1">
      <alignment horizontal="center" vertical="center"/>
    </xf>
    <xf numFmtId="167" fontId="10" fillId="0" borderId="4" xfId="0" applyNumberFormat="1" applyFont="1" applyBorder="1"/>
    <xf numFmtId="0" fontId="12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/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/>
    <xf numFmtId="0" fontId="10" fillId="0" borderId="9" xfId="0" applyFont="1" applyBorder="1"/>
    <xf numFmtId="0" fontId="11" fillId="0" borderId="9" xfId="0" applyFont="1" applyBorder="1" applyAlignment="1">
      <alignment horizontal="center" vertical="center"/>
    </xf>
    <xf numFmtId="167" fontId="10" fillId="0" borderId="9" xfId="0" applyNumberFormat="1" applyFont="1" applyBorder="1"/>
    <xf numFmtId="0" fontId="10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3" fillId="0" borderId="2" xfId="0" applyFont="1" applyBorder="1"/>
    <xf numFmtId="0" fontId="14" fillId="2" borderId="0" xfId="0" applyFont="1" applyFill="1"/>
    <xf numFmtId="0" fontId="15" fillId="0" borderId="0" xfId="0" applyFont="1"/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right"/>
    </xf>
    <xf numFmtId="0" fontId="16" fillId="0" borderId="1" xfId="0" applyFont="1" applyBorder="1"/>
    <xf numFmtId="168" fontId="0" fillId="0" borderId="0" xfId="0" applyNumberFormat="1"/>
    <xf numFmtId="0" fontId="15" fillId="0" borderId="0" xfId="0" applyFont="1" applyAlignment="1">
      <alignment horizontal="center"/>
    </xf>
    <xf numFmtId="168" fontId="17" fillId="2" borderId="14" xfId="1" applyNumberFormat="1" applyFont="1" applyFill="1" applyBorder="1" applyAlignment="1" applyProtection="1">
      <alignment horizontal="left"/>
      <protection hidden="1"/>
    </xf>
    <xf numFmtId="0" fontId="14" fillId="2" borderId="15" xfId="0" applyFont="1" applyFill="1" applyBorder="1"/>
    <xf numFmtId="0" fontId="14" fillId="2" borderId="16" xfId="0" applyFont="1" applyFill="1" applyBorder="1"/>
    <xf numFmtId="168" fontId="7" fillId="0" borderId="14" xfId="1" applyNumberFormat="1" applyFont="1" applyBorder="1" applyAlignment="1" applyProtection="1">
      <alignment horizontal="left"/>
      <protection hidden="1"/>
    </xf>
    <xf numFmtId="0" fontId="0" fillId="0" borderId="16" xfId="0" applyBorder="1"/>
    <xf numFmtId="0" fontId="0" fillId="0" borderId="18" xfId="0" applyBorder="1"/>
    <xf numFmtId="168" fontId="7" fillId="2" borderId="14" xfId="1" applyNumberFormat="1" applyFont="1" applyFill="1" applyBorder="1" applyAlignment="1" applyProtection="1">
      <alignment horizontal="left"/>
      <protection hidden="1"/>
    </xf>
    <xf numFmtId="0" fontId="0" fillId="2" borderId="18" xfId="0" applyFill="1" applyBorder="1"/>
    <xf numFmtId="0" fontId="0" fillId="2" borderId="16" xfId="0" applyFill="1" applyBorder="1"/>
    <xf numFmtId="0" fontId="0" fillId="0" borderId="17" xfId="0" applyBorder="1"/>
    <xf numFmtId="169" fontId="0" fillId="0" borderId="0" xfId="0" applyNumberFormat="1"/>
    <xf numFmtId="0" fontId="0" fillId="0" borderId="15" xfId="0" applyBorder="1"/>
    <xf numFmtId="0" fontId="14" fillId="0" borderId="16" xfId="0" applyFont="1" applyBorder="1"/>
    <xf numFmtId="168" fontId="7" fillId="0" borderId="19" xfId="1" applyNumberFormat="1" applyFont="1" applyBorder="1" applyAlignment="1" applyProtection="1">
      <alignment horizontal="left"/>
      <protection hidden="1"/>
    </xf>
    <xf numFmtId="0" fontId="0" fillId="0" borderId="20" xfId="0" applyBorder="1"/>
    <xf numFmtId="0" fontId="0" fillId="0" borderId="21" xfId="0" applyBorder="1"/>
    <xf numFmtId="0" fontId="0" fillId="0" borderId="23" xfId="0" applyBorder="1"/>
    <xf numFmtId="0" fontId="0" fillId="0" borderId="24" xfId="0" applyBorder="1"/>
    <xf numFmtId="168" fontId="7" fillId="0" borderId="0" xfId="1" applyNumberFormat="1" applyFont="1" applyAlignment="1" applyProtection="1">
      <alignment horizontal="left"/>
      <protection hidden="1"/>
    </xf>
    <xf numFmtId="168" fontId="17" fillId="2" borderId="0" xfId="1" applyNumberFormat="1" applyFont="1" applyFill="1" applyAlignment="1" applyProtection="1">
      <alignment horizontal="left"/>
      <protection hidden="1"/>
    </xf>
    <xf numFmtId="0" fontId="14" fillId="2" borderId="18" xfId="0" applyFont="1" applyFill="1" applyBorder="1"/>
    <xf numFmtId="168" fontId="17" fillId="2" borderId="19" xfId="1" applyNumberFormat="1" applyFont="1" applyFill="1" applyBorder="1" applyAlignment="1" applyProtection="1">
      <alignment horizontal="left"/>
      <protection hidden="1"/>
    </xf>
    <xf numFmtId="0" fontId="14" fillId="2" borderId="21" xfId="0" applyFont="1" applyFill="1" applyBorder="1"/>
    <xf numFmtId="168" fontId="18" fillId="0" borderId="25" xfId="1" applyNumberFormat="1" applyFont="1" applyBorder="1" applyAlignment="1" applyProtection="1">
      <alignment horizontal="left"/>
      <protection hidden="1"/>
    </xf>
    <xf numFmtId="0" fontId="7" fillId="0" borderId="26" xfId="1" applyFont="1" applyBorder="1"/>
    <xf numFmtId="168" fontId="18" fillId="0" borderId="26" xfId="1" applyNumberFormat="1" applyFont="1" applyBorder="1" applyAlignment="1" applyProtection="1">
      <alignment horizontal="left"/>
      <protection hidden="1"/>
    </xf>
    <xf numFmtId="0" fontId="7" fillId="0" borderId="26" xfId="1" applyFont="1" applyBorder="1" applyAlignment="1">
      <alignment horizontal="left" vertical="center"/>
    </xf>
    <xf numFmtId="168" fontId="18" fillId="0" borderId="27" xfId="1" applyNumberFormat="1" applyFont="1" applyBorder="1" applyAlignment="1" applyProtection="1">
      <alignment horizontal="left"/>
      <protection hidden="1"/>
    </xf>
    <xf numFmtId="168" fontId="19" fillId="0" borderId="26" xfId="1" applyNumberFormat="1" applyFont="1" applyBorder="1" applyAlignment="1" applyProtection="1">
      <alignment horizontal="left"/>
      <protection hidden="1"/>
    </xf>
    <xf numFmtId="0" fontId="7" fillId="0" borderId="25" xfId="1" applyFont="1" applyBorder="1"/>
    <xf numFmtId="168" fontId="18" fillId="2" borderId="27" xfId="1" applyNumberFormat="1" applyFont="1" applyFill="1" applyBorder="1" applyAlignment="1" applyProtection="1">
      <alignment horizontal="left"/>
      <protection hidden="1"/>
    </xf>
    <xf numFmtId="0" fontId="0" fillId="0" borderId="28" xfId="0" applyBorder="1"/>
    <xf numFmtId="0" fontId="0" fillId="2" borderId="29" xfId="0" applyFill="1" applyBorder="1"/>
    <xf numFmtId="168" fontId="18" fillId="3" borderId="2" xfId="1" applyNumberFormat="1" applyFont="1" applyFill="1" applyBorder="1" applyAlignment="1" applyProtection="1">
      <alignment horizontal="left"/>
      <protection hidden="1"/>
    </xf>
    <xf numFmtId="168" fontId="18" fillId="0" borderId="0" xfId="1" applyNumberFormat="1" applyFont="1" applyAlignment="1" applyProtection="1">
      <alignment horizontal="left"/>
      <protection hidden="1"/>
    </xf>
    <xf numFmtId="0" fontId="7" fillId="0" borderId="0" xfId="1" applyFont="1"/>
    <xf numFmtId="168" fontId="18" fillId="2" borderId="0" xfId="1" applyNumberFormat="1" applyFont="1" applyFill="1" applyAlignment="1" applyProtection="1">
      <alignment horizontal="left"/>
      <protection hidden="1"/>
    </xf>
    <xf numFmtId="168" fontId="18" fillId="0" borderId="0" xfId="1" applyNumberFormat="1" applyFont="1" applyAlignment="1" applyProtection="1">
      <alignment horizontal="left" vertical="center"/>
      <protection hidden="1"/>
    </xf>
    <xf numFmtId="168" fontId="19" fillId="0" borderId="0" xfId="1" applyNumberFormat="1" applyFont="1" applyAlignment="1" applyProtection="1">
      <alignment horizontal="left"/>
      <protection hidden="1"/>
    </xf>
    <xf numFmtId="0" fontId="6" fillId="0" borderId="0" xfId="1"/>
    <xf numFmtId="168" fontId="20" fillId="4" borderId="30" xfId="1" applyNumberFormat="1" applyFont="1" applyFill="1" applyBorder="1" applyAlignment="1" applyProtection="1">
      <alignment horizontal="left"/>
      <protection hidden="1"/>
    </xf>
    <xf numFmtId="0" fontId="23" fillId="0" borderId="0" xfId="1" applyFont="1"/>
    <xf numFmtId="168" fontId="24" fillId="0" borderId="0" xfId="1" applyNumberFormat="1" applyFont="1" applyAlignment="1" applyProtection="1">
      <alignment horizontal="left"/>
      <protection hidden="1"/>
    </xf>
    <xf numFmtId="168" fontId="25" fillId="0" borderId="0" xfId="1" applyNumberFormat="1" applyFont="1" applyAlignment="1" applyProtection="1">
      <alignment horizontal="left"/>
      <protection hidden="1"/>
    </xf>
    <xf numFmtId="168" fontId="26" fillId="0" borderId="0" xfId="1" applyNumberFormat="1" applyFont="1" applyAlignment="1" applyProtection="1">
      <alignment horizontal="left"/>
      <protection hidden="1"/>
    </xf>
    <xf numFmtId="169" fontId="8" fillId="0" borderId="0" xfId="0" applyNumberFormat="1" applyFont="1"/>
    <xf numFmtId="16" fontId="0" fillId="0" borderId="0" xfId="0" applyNumberFormat="1"/>
    <xf numFmtId="170" fontId="27" fillId="0" borderId="0" xfId="0" applyNumberFormat="1" applyFont="1"/>
    <xf numFmtId="0" fontId="0" fillId="2" borderId="15" xfId="0" applyFill="1" applyBorder="1"/>
    <xf numFmtId="168" fontId="7" fillId="0" borderId="31" xfId="1" applyNumberFormat="1" applyFont="1" applyBorder="1" applyAlignment="1" applyProtection="1">
      <alignment horizontal="left"/>
      <protection hidden="1"/>
    </xf>
    <xf numFmtId="0" fontId="7" fillId="0" borderId="16" xfId="1" applyFont="1" applyBorder="1" applyAlignment="1" applyProtection="1">
      <alignment horizontal="right"/>
      <protection hidden="1"/>
    </xf>
    <xf numFmtId="49" fontId="0" fillId="0" borderId="0" xfId="0" applyNumberFormat="1"/>
    <xf numFmtId="164" fontId="7" fillId="0" borderId="14" xfId="1" applyNumberFormat="1" applyFont="1" applyBorder="1" applyAlignment="1" applyProtection="1">
      <alignment horizontal="left"/>
      <protection hidden="1"/>
    </xf>
    <xf numFmtId="0" fontId="0" fillId="2" borderId="17" xfId="0" applyFill="1" applyBorder="1"/>
    <xf numFmtId="0" fontId="0" fillId="2" borderId="22" xfId="0" applyFill="1" applyBorder="1"/>
    <xf numFmtId="14" fontId="27" fillId="5" borderId="0" xfId="0" applyNumberFormat="1" applyFont="1" applyFill="1"/>
    <xf numFmtId="14" fontId="5" fillId="5" borderId="0" xfId="0" applyNumberFormat="1" applyFont="1" applyFill="1"/>
    <xf numFmtId="0" fontId="0" fillId="0" borderId="0" xfId="0" applyAlignment="1">
      <alignment horizontal="center" vertical="center"/>
    </xf>
    <xf numFmtId="0" fontId="0" fillId="0" borderId="2" xfId="0" applyBorder="1"/>
    <xf numFmtId="167" fontId="0" fillId="0" borderId="2" xfId="0" applyNumberFormat="1" applyBorder="1"/>
    <xf numFmtId="0" fontId="28" fillId="0" borderId="0" xfId="0" applyFont="1"/>
    <xf numFmtId="0" fontId="0" fillId="0" borderId="2" xfId="0" applyBorder="1" applyAlignment="1">
      <alignment horizontal="center" vertical="center"/>
    </xf>
    <xf numFmtId="0" fontId="5" fillId="0" borderId="2" xfId="0" applyFont="1" applyBorder="1"/>
    <xf numFmtId="0" fontId="5" fillId="0" borderId="33" xfId="0" applyFont="1" applyBorder="1" applyAlignment="1">
      <alignment horizontal="center" vertical="center"/>
    </xf>
    <xf numFmtId="0" fontId="0" fillId="0" borderId="37" xfId="0" applyBorder="1"/>
    <xf numFmtId="0" fontId="5" fillId="0" borderId="37" xfId="0" applyFont="1" applyBorder="1"/>
    <xf numFmtId="167" fontId="0" fillId="0" borderId="37" xfId="0" applyNumberFormat="1" applyBorder="1"/>
    <xf numFmtId="0" fontId="0" fillId="0" borderId="37" xfId="0" applyBorder="1" applyAlignment="1">
      <alignment horizontal="center" vertical="center"/>
    </xf>
    <xf numFmtId="0" fontId="0" fillId="0" borderId="36" xfId="0" applyBorder="1"/>
    <xf numFmtId="0" fontId="0" fillId="0" borderId="36" xfId="0" applyBorder="1" applyAlignment="1">
      <alignment horizontal="center" vertical="center"/>
    </xf>
    <xf numFmtId="0" fontId="0" fillId="0" borderId="38" xfId="0" applyBorder="1"/>
    <xf numFmtId="0" fontId="0" fillId="0" borderId="39" xfId="0" applyBorder="1" applyAlignment="1">
      <alignment horizontal="center" vertical="center"/>
    </xf>
    <xf numFmtId="0" fontId="0" fillId="0" borderId="40" xfId="0" applyBorder="1"/>
    <xf numFmtId="0" fontId="0" fillId="0" borderId="41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5" fillId="0" borderId="9" xfId="0" applyFont="1" applyBorder="1"/>
    <xf numFmtId="167" fontId="0" fillId="0" borderId="9" xfId="0" applyNumberFormat="1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38" xfId="0" applyFont="1" applyBorder="1"/>
    <xf numFmtId="0" fontId="5" fillId="0" borderId="4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9" xfId="0" applyFont="1" applyBorder="1"/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67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0" fillId="0" borderId="39" xfId="0" applyBorder="1"/>
    <xf numFmtId="0" fontId="0" fillId="0" borderId="41" xfId="0" applyBorder="1"/>
    <xf numFmtId="0" fontId="4" fillId="0" borderId="6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3" fillId="0" borderId="6" xfId="0" applyFont="1" applyBorder="1"/>
    <xf numFmtId="0" fontId="3" fillId="0" borderId="2" xfId="0" applyFont="1" applyBorder="1"/>
    <xf numFmtId="0" fontId="2" fillId="0" borderId="2" xfId="0" applyFont="1" applyBorder="1"/>
    <xf numFmtId="0" fontId="1" fillId="0" borderId="2" xfId="0" applyFont="1" applyBorder="1"/>
    <xf numFmtId="0" fontId="6" fillId="0" borderId="0" xfId="2"/>
    <xf numFmtId="0" fontId="31" fillId="0" borderId="0" xfId="3" applyAlignment="1" applyProtection="1"/>
    <xf numFmtId="0" fontId="32" fillId="0" borderId="0" xfId="2" applyFont="1" applyAlignment="1">
      <alignment horizontal="center" vertical="center"/>
    </xf>
    <xf numFmtId="0" fontId="33" fillId="0" borderId="0" xfId="2" applyFont="1" applyAlignment="1">
      <alignment horizontal="center" vertical="center" wrapText="1"/>
    </xf>
    <xf numFmtId="0" fontId="33" fillId="0" borderId="0" xfId="2" applyFont="1" applyAlignment="1">
      <alignment horizontal="center" vertical="center"/>
    </xf>
    <xf numFmtId="0" fontId="6" fillId="0" borderId="0" xfId="2" applyAlignment="1">
      <alignment horizontal="center" vertical="center"/>
    </xf>
    <xf numFmtId="0" fontId="34" fillId="0" borderId="0" xfId="2" applyFont="1"/>
    <xf numFmtId="171" fontId="6" fillId="0" borderId="0" xfId="2" applyNumberFormat="1" applyAlignment="1">
      <alignment horizontal="left"/>
    </xf>
    <xf numFmtId="172" fontId="6" fillId="0" borderId="0" xfId="2" applyNumberFormat="1" applyAlignment="1">
      <alignment horizontal="left"/>
    </xf>
    <xf numFmtId="0" fontId="35" fillId="0" borderId="0" xfId="3" applyFont="1" applyAlignment="1" applyProtection="1"/>
    <xf numFmtId="0" fontId="36" fillId="0" borderId="0" xfId="2" applyFont="1"/>
    <xf numFmtId="0" fontId="7" fillId="0" borderId="0" xfId="2" applyFont="1" applyAlignment="1">
      <alignment wrapText="1"/>
    </xf>
    <xf numFmtId="3" fontId="36" fillId="0" borderId="0" xfId="2" applyNumberFormat="1" applyFont="1" applyAlignment="1">
      <alignment horizontal="left"/>
    </xf>
    <xf numFmtId="0" fontId="7" fillId="0" borderId="0" xfId="2" applyFont="1"/>
    <xf numFmtId="49" fontId="37" fillId="0" borderId="0" xfId="2" applyNumberFormat="1" applyFont="1"/>
    <xf numFmtId="0" fontId="38" fillId="0" borderId="0" xfId="2" applyFont="1"/>
    <xf numFmtId="173" fontId="6" fillId="0" borderId="0" xfId="2" applyNumberFormat="1"/>
    <xf numFmtId="0" fontId="34" fillId="0" borderId="0" xfId="2" applyFont="1" applyAlignment="1">
      <alignment horizontal="left" vertical="center"/>
    </xf>
    <xf numFmtId="0" fontId="34" fillId="0" borderId="0" xfId="2" applyFont="1" applyAlignment="1">
      <alignment horizontal="center" vertical="center" wrapText="1"/>
    </xf>
    <xf numFmtId="0" fontId="32" fillId="0" borderId="0" xfId="2" applyFont="1" applyAlignment="1">
      <alignment horizontal="left" vertical="center"/>
    </xf>
    <xf numFmtId="0" fontId="10" fillId="0" borderId="3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9" fillId="0" borderId="0" xfId="2" applyFont="1"/>
    <xf numFmtId="0" fontId="30" fillId="0" borderId="0" xfId="2" applyFont="1"/>
    <xf numFmtId="0" fontId="6" fillId="0" borderId="0" xfId="2"/>
  </cellXfs>
  <cellStyles count="4">
    <cellStyle name="Link 2" xfId="3" xr:uid="{775B0BB2-8581-41D2-BCC6-E826D1871252}"/>
    <cellStyle name="Standard" xfId="0" builtinId="0"/>
    <cellStyle name="Standard 2" xfId="1" xr:uid="{A1AD27E8-0496-4447-9611-A9021727990C}"/>
    <cellStyle name="Standard 3" xfId="2" xr:uid="{2462B5B7-D49D-4D22-97AC-2D02147B4DEE}"/>
  </cellStyles>
  <dxfs count="286"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strike val="0"/>
        <color rgb="FF00B050"/>
      </font>
      <fill>
        <patternFill>
          <bgColor theme="5" tint="0.79998168889431442"/>
        </patternFill>
      </fill>
    </dxf>
    <dxf>
      <font>
        <b/>
        <i val="0"/>
        <color rgb="FF00B050"/>
      </font>
    </dxf>
    <dxf>
      <font>
        <b/>
        <i val="0"/>
        <color rgb="FF00B050"/>
      </font>
      <fill>
        <patternFill>
          <bgColor rgb="FFFFFF00"/>
        </patternFill>
      </fill>
    </dxf>
    <dxf>
      <font>
        <b/>
        <i val="0"/>
        <strike val="0"/>
        <color rgb="FF00B050"/>
      </font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ont>
        <b/>
        <i val="0"/>
        <color rgb="FF00B050"/>
      </font>
      <fill>
        <patternFill>
          <bgColor rgb="FFFFFF00"/>
        </patternFill>
      </fill>
    </dxf>
    <dxf>
      <font>
        <b/>
        <i val="0"/>
        <strike val="0"/>
        <color rgb="FF00B050"/>
      </font>
      <fill>
        <patternFill>
          <bgColor theme="4" tint="0.79998168889431442"/>
        </patternFill>
      </fill>
    </dxf>
    <dxf>
      <font>
        <b/>
        <i val="0"/>
        <strike val="0"/>
        <color rgb="FF00B050"/>
      </font>
      <fill>
        <patternFill>
          <bgColor theme="5" tint="0.79998168889431442"/>
        </patternFill>
      </fill>
    </dxf>
    <dxf>
      <font>
        <b/>
        <i val="0"/>
        <color rgb="FF00B050"/>
      </font>
    </dxf>
    <dxf>
      <font>
        <b/>
        <i val="0"/>
        <color rgb="FF00B050"/>
      </font>
      <fill>
        <patternFill>
          <bgColor rgb="FFFFFF00"/>
        </patternFill>
      </fill>
    </dxf>
    <dxf>
      <font>
        <b/>
        <i val="0"/>
        <strike val="0"/>
        <color rgb="FF00B050"/>
      </font>
      <fill>
        <patternFill>
          <bgColor theme="5" tint="0.79998168889431442"/>
        </patternFill>
      </fill>
    </dxf>
    <dxf>
      <font>
        <b/>
        <i val="0"/>
        <strike val="0"/>
        <color rgb="FF00B050"/>
      </font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ont>
        <b/>
        <i val="0"/>
        <color rgb="FF00B050"/>
      </font>
    </dxf>
    <dxf>
      <font>
        <b/>
        <i val="0"/>
        <color rgb="FF00B050"/>
      </font>
      <fill>
        <patternFill>
          <bgColor rgb="FFFFFF00"/>
        </patternFill>
      </fill>
    </dxf>
    <dxf>
      <font>
        <b/>
        <i val="0"/>
        <strike val="0"/>
        <color rgb="FF00B050"/>
      </font>
      <fill>
        <patternFill>
          <bgColor theme="4" tint="0.79998168889431442"/>
        </patternFill>
      </fill>
    </dxf>
    <dxf>
      <font>
        <b/>
        <i val="0"/>
        <strike val="0"/>
        <color rgb="FF00B050"/>
      </font>
      <fill>
        <patternFill>
          <bgColor theme="5" tint="0.79998168889431442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b/>
        <i val="0"/>
        <strike val="0"/>
        <color rgb="FF00B050"/>
      </font>
      <fill>
        <patternFill>
          <bgColor theme="5" tint="0.79998168889431442"/>
        </patternFill>
      </fill>
    </dxf>
    <dxf>
      <font>
        <b/>
        <i val="0"/>
        <strike val="0"/>
        <color rgb="FF00B050"/>
      </font>
      <fill>
        <patternFill>
          <bgColor theme="4" tint="0.79998168889431442"/>
        </patternFill>
      </fill>
    </dxf>
    <dxf>
      <font>
        <b/>
        <i val="0"/>
        <color rgb="FF00B050"/>
      </font>
      <fill>
        <patternFill>
          <bgColor rgb="FFFFFF00"/>
        </patternFill>
      </fill>
    </dxf>
    <dxf>
      <font>
        <b/>
        <i val="0"/>
        <color rgb="FF00B050"/>
      </font>
    </dxf>
    <dxf>
      <font>
        <b/>
        <i val="0"/>
        <color rgb="FF00B050"/>
      </font>
      <fill>
        <patternFill>
          <bgColor rgb="FFFFFF00"/>
        </patternFill>
      </fill>
    </dxf>
    <dxf>
      <font>
        <b/>
        <i val="0"/>
        <strike val="0"/>
        <color rgb="FF00B050"/>
      </font>
      <fill>
        <patternFill>
          <bgColor theme="4" tint="0.79998168889431442"/>
        </patternFill>
      </fill>
    </dxf>
    <dxf>
      <font>
        <b/>
        <i val="0"/>
        <strike val="0"/>
        <color rgb="FF00B050"/>
      </font>
      <fill>
        <patternFill>
          <bgColor theme="5" tint="0.79998168889431442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ont>
        <b/>
        <i val="0"/>
        <strike val="0"/>
        <color rgb="FF00B050"/>
      </font>
      <fill>
        <patternFill>
          <bgColor theme="4" tint="0.79998168889431442"/>
        </patternFill>
      </fill>
    </dxf>
    <dxf>
      <font>
        <b/>
        <i val="0"/>
        <strike val="0"/>
        <color rgb="FF00B050"/>
      </font>
      <fill>
        <patternFill>
          <bgColor theme="5" tint="0.79998168889431442"/>
        </patternFill>
      </fill>
    </dxf>
    <dxf>
      <font>
        <b/>
        <i val="0"/>
        <color rgb="FF00B050"/>
      </font>
    </dxf>
    <dxf>
      <font>
        <b/>
        <i val="0"/>
        <strike val="0"/>
        <color rgb="FF00B050"/>
      </font>
      <fill>
        <patternFill>
          <bgColor theme="4" tint="0.79998168889431442"/>
        </patternFill>
      </fill>
    </dxf>
    <dxf>
      <font>
        <b/>
        <i val="0"/>
        <color rgb="FF00B050"/>
      </font>
      <fill>
        <patternFill>
          <bgColor rgb="FFFFFF00"/>
        </patternFill>
      </fill>
    </dxf>
    <dxf>
      <font>
        <b/>
        <i val="0"/>
        <strike val="0"/>
        <color rgb="FF00B050"/>
      </font>
      <fill>
        <patternFill>
          <bgColor theme="5" tint="0.79998168889431442"/>
        </patternFill>
      </fill>
    </dxf>
    <dxf>
      <font>
        <b/>
        <i val="0"/>
        <color rgb="FF00B050"/>
      </font>
      <fill>
        <patternFill>
          <bgColor rgb="FFFFFF00"/>
        </patternFill>
      </fill>
    </dxf>
    <dxf>
      <font>
        <b/>
        <i val="0"/>
        <strike val="0"/>
        <color rgb="FF00B050"/>
      </font>
      <fill>
        <patternFill>
          <bgColor theme="4" tint="0.79998168889431442"/>
        </patternFill>
      </fill>
    </dxf>
    <dxf>
      <font>
        <b/>
        <i val="0"/>
        <strike val="0"/>
        <color rgb="FF00B050"/>
      </font>
      <fill>
        <patternFill>
          <bgColor theme="5" tint="0.79998168889431442"/>
        </patternFill>
      </fill>
    </dxf>
    <dxf>
      <font>
        <b/>
        <i val="0"/>
        <color rgb="FF00B050"/>
      </font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00B050"/>
      </font>
    </dxf>
    <dxf>
      <font>
        <b/>
        <i val="0"/>
        <strike val="0"/>
        <color rgb="FF00B050"/>
      </font>
      <fill>
        <patternFill>
          <bgColor theme="4" tint="0.79998168889431442"/>
        </patternFill>
      </fill>
    </dxf>
    <dxf>
      <font>
        <b/>
        <i val="0"/>
        <color rgb="FF00B050"/>
      </font>
      <fill>
        <patternFill>
          <bgColor rgb="FFFFFF00"/>
        </patternFill>
      </fill>
    </dxf>
    <dxf>
      <font>
        <b/>
        <i val="0"/>
        <strike val="0"/>
        <color rgb="FF00B050"/>
      </font>
      <fill>
        <patternFill>
          <bgColor theme="5" tint="0.79998168889431442"/>
        </patternFill>
      </fill>
    </dxf>
    <dxf>
      <font>
        <b/>
        <i val="0"/>
        <strike val="0"/>
        <color rgb="FF00B050"/>
      </font>
      <fill>
        <patternFill>
          <bgColor theme="5" tint="0.79998168889431442"/>
        </patternFill>
      </fill>
    </dxf>
    <dxf>
      <font>
        <b/>
        <i val="0"/>
        <color rgb="FF00B050"/>
      </font>
      <fill>
        <patternFill>
          <bgColor rgb="FFFFFF00"/>
        </patternFill>
      </fill>
    </dxf>
    <dxf>
      <font>
        <b/>
        <i val="0"/>
        <strike val="0"/>
        <color rgb="FF00B050"/>
      </font>
      <fill>
        <patternFill>
          <bgColor theme="4" tint="0.79998168889431442"/>
        </patternFill>
      </fill>
    </dxf>
    <dxf>
      <font>
        <b/>
        <i val="0"/>
        <color rgb="FF00B050"/>
      </font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00B050"/>
      </font>
    </dxf>
    <dxf>
      <font>
        <b/>
        <i val="0"/>
        <strike val="0"/>
        <color rgb="FF00B050"/>
      </font>
      <fill>
        <patternFill>
          <bgColor theme="4" tint="0.79998168889431442"/>
        </patternFill>
      </fill>
    </dxf>
    <dxf>
      <font>
        <b/>
        <i val="0"/>
        <strike val="0"/>
        <color rgb="FF00B050"/>
      </font>
      <fill>
        <patternFill>
          <bgColor theme="5" tint="0.79998168889431442"/>
        </patternFill>
      </fill>
    </dxf>
    <dxf>
      <font>
        <b/>
        <i val="0"/>
        <color rgb="FF00B050"/>
      </font>
      <fill>
        <patternFill>
          <bgColor rgb="FFFFFF00"/>
        </patternFill>
      </fill>
    </dxf>
    <dxf>
      <font>
        <b/>
        <i val="0"/>
        <strike val="0"/>
        <color rgb="FF00B050"/>
      </font>
      <fill>
        <patternFill>
          <bgColor theme="5" tint="0.79998168889431442"/>
        </patternFill>
      </fill>
    </dxf>
    <dxf>
      <font>
        <b/>
        <i val="0"/>
        <color rgb="FF00B050"/>
      </font>
    </dxf>
    <dxf>
      <font>
        <b/>
        <i val="0"/>
        <color rgb="FF00B050"/>
      </font>
      <fill>
        <patternFill>
          <bgColor rgb="FFFFFF00"/>
        </patternFill>
      </fill>
    </dxf>
    <dxf>
      <font>
        <b/>
        <i val="0"/>
        <strike val="0"/>
        <color rgb="FF00B050"/>
      </font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00B050"/>
      </font>
      <fill>
        <patternFill>
          <bgColor rgb="FFFFFF00"/>
        </patternFill>
      </fill>
    </dxf>
    <dxf>
      <font>
        <b/>
        <i val="0"/>
        <strike val="0"/>
        <color rgb="FF00B050"/>
      </font>
      <fill>
        <patternFill>
          <bgColor theme="4" tint="0.79998168889431442"/>
        </patternFill>
      </fill>
    </dxf>
    <dxf>
      <font>
        <b/>
        <i val="0"/>
        <strike val="0"/>
        <color rgb="FF00B050"/>
      </font>
      <fill>
        <patternFill>
          <bgColor theme="5" tint="0.79998168889431442"/>
        </patternFill>
      </fill>
    </dxf>
    <dxf>
      <font>
        <b/>
        <i val="0"/>
        <color rgb="FF00B050"/>
      </font>
    </dxf>
    <dxf>
      <font>
        <b/>
        <i val="0"/>
        <strike val="0"/>
        <color rgb="FF00B050"/>
      </font>
      <fill>
        <patternFill>
          <bgColor theme="5" tint="0.79998168889431442"/>
        </patternFill>
      </fill>
    </dxf>
    <dxf>
      <font>
        <b/>
        <i val="0"/>
        <color rgb="FF00B050"/>
      </font>
    </dxf>
    <dxf>
      <font>
        <b/>
        <i val="0"/>
        <color rgb="FF00B050"/>
      </font>
      <fill>
        <patternFill>
          <bgColor rgb="FFFFFF00"/>
        </patternFill>
      </fill>
    </dxf>
    <dxf>
      <font>
        <b/>
        <i val="0"/>
        <strike val="0"/>
        <color rgb="FF00B050"/>
      </font>
      <fill>
        <patternFill>
          <bgColor theme="4" tint="0.79998168889431442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</dxf>
    <dxf>
      <font>
        <b/>
        <i val="0"/>
        <color rgb="FF0070C0"/>
      </font>
      <fill>
        <patternFill>
          <bgColor theme="4" tint="0.59996337778862885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0070C0"/>
      </font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ont>
        <b/>
        <i val="0"/>
        <strike val="0"/>
        <color rgb="FFFF0000"/>
      </font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strike val="0"/>
        <color rgb="FF0070C0"/>
      </font>
      <fill>
        <patternFill>
          <bgColor theme="4" tint="0.79998168889431442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70</xdr:row>
      <xdr:rowOff>142875</xdr:rowOff>
    </xdr:from>
    <xdr:to>
      <xdr:col>2</xdr:col>
      <xdr:colOff>323850</xdr:colOff>
      <xdr:row>71</xdr:row>
      <xdr:rowOff>57150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6DCFA225-9B84-4257-A1CC-0D8588CB8B29}"/>
            </a:ext>
          </a:extLst>
        </xdr:cNvPr>
        <xdr:cNvCxnSpPr/>
      </xdr:nvCxnSpPr>
      <xdr:spPr bwMode="auto">
        <a:xfrm flipV="1">
          <a:off x="403860" y="12693015"/>
          <a:ext cx="224790" cy="11239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4</xdr:col>
      <xdr:colOff>0</xdr:colOff>
      <xdr:row>70</xdr:row>
      <xdr:rowOff>152400</xdr:rowOff>
    </xdr:from>
    <xdr:to>
      <xdr:col>4</xdr:col>
      <xdr:colOff>304801</xdr:colOff>
      <xdr:row>71</xdr:row>
      <xdr:rowOff>85725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3E59BF46-5F5B-491A-9009-468FE3AEA50D}"/>
            </a:ext>
          </a:extLst>
        </xdr:cNvPr>
        <xdr:cNvCxnSpPr/>
      </xdr:nvCxnSpPr>
      <xdr:spPr bwMode="auto">
        <a:xfrm flipH="1" flipV="1">
          <a:off x="1363980" y="12702540"/>
          <a:ext cx="228601" cy="13144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3</xdr:col>
      <xdr:colOff>342900</xdr:colOff>
      <xdr:row>70</xdr:row>
      <xdr:rowOff>114300</xdr:rowOff>
    </xdr:from>
    <xdr:to>
      <xdr:col>4</xdr:col>
      <xdr:colOff>144780</xdr:colOff>
      <xdr:row>73</xdr:row>
      <xdr:rowOff>76200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6BFA104A-C359-4524-9DD5-FFB85D0969CD}"/>
            </a:ext>
          </a:extLst>
        </xdr:cNvPr>
        <xdr:cNvCxnSpPr/>
      </xdr:nvCxnSpPr>
      <xdr:spPr bwMode="auto">
        <a:xfrm flipH="1" flipV="1">
          <a:off x="975360" y="12664440"/>
          <a:ext cx="533400" cy="55626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66675</xdr:rowOff>
    </xdr:from>
    <xdr:to>
      <xdr:col>1</xdr:col>
      <xdr:colOff>932688</xdr:colOff>
      <xdr:row>11</xdr:row>
      <xdr:rowOff>95250</xdr:rowOff>
    </xdr:to>
    <xdr:pic>
      <xdr:nvPicPr>
        <xdr:cNvPr id="2" name="Picture 13" descr="mbb2">
          <a:extLst>
            <a:ext uri="{FF2B5EF4-FFF2-40B4-BE49-F238E27FC236}">
              <a16:creationId xmlns:a16="http://schemas.microsoft.com/office/drawing/2014/main" id="{091959FA-271C-41C2-B22F-6283D5E2C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37235"/>
          <a:ext cx="1081278" cy="1384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mauternburg.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6DD6C-3761-47AF-8639-0EF36021E62F}">
  <dimension ref="A1:BD28"/>
  <sheetViews>
    <sheetView workbookViewId="0">
      <selection activeCell="B22" sqref="B22"/>
    </sheetView>
  </sheetViews>
  <sheetFormatPr baseColWidth="10" defaultColWidth="10.6640625" defaultRowHeight="14.4" x14ac:dyDescent="0.3"/>
  <cols>
    <col min="23" max="23" width="14" customWidth="1"/>
    <col min="34" max="34" width="14.5546875" bestFit="1" customWidth="1"/>
    <col min="35" max="36" width="14.5546875" customWidth="1"/>
    <col min="37" max="37" width="13.33203125" bestFit="1" customWidth="1"/>
  </cols>
  <sheetData>
    <row r="1" spans="1:56" ht="15" thickBot="1" x14ac:dyDescent="0.35"/>
    <row r="2" spans="1:56" ht="15" thickBot="1" x14ac:dyDescent="0.35">
      <c r="B2" s="7" t="s">
        <v>25</v>
      </c>
      <c r="C2" s="10">
        <v>2025</v>
      </c>
      <c r="D2" s="8"/>
      <c r="F2" s="7" t="s">
        <v>42</v>
      </c>
      <c r="G2" s="10">
        <v>1276</v>
      </c>
    </row>
    <row r="3" spans="1:56" x14ac:dyDescent="0.3">
      <c r="F3" s="7" t="s">
        <v>133</v>
      </c>
      <c r="G3" s="108">
        <f>Kalendarium!F380</f>
        <v>1293</v>
      </c>
    </row>
    <row r="5" spans="1:56" x14ac:dyDescent="0.3">
      <c r="AS5" t="e">
        <f t="shared" ref="AS5" si="0">MAX(#REF!)</f>
        <v>#REF!</v>
      </c>
      <c r="AT5" t="e">
        <f t="shared" ref="AT5" si="1">MAX(#REF!)</f>
        <v>#REF!</v>
      </c>
      <c r="AU5" t="e">
        <f t="shared" ref="AU5" si="2">MAX(#REF!)</f>
        <v>#REF!</v>
      </c>
      <c r="AV5" t="e">
        <f t="shared" ref="AV5" si="3">MAX(#REF!)</f>
        <v>#REF!</v>
      </c>
      <c r="AW5" t="e">
        <f t="shared" ref="AW5" si="4">MAX(#REF!)</f>
        <v>#REF!</v>
      </c>
      <c r="AX5" t="e">
        <f t="shared" ref="AX5" si="5">MAX(#REF!)</f>
        <v>#REF!</v>
      </c>
      <c r="AY5" t="e">
        <f t="shared" ref="AY5" si="6">MAX(#REF!)</f>
        <v>#REF!</v>
      </c>
      <c r="AZ5" t="e">
        <f t="shared" ref="AZ5" si="7">MAX(#REF!)</f>
        <v>#REF!</v>
      </c>
      <c r="BA5" t="e">
        <f t="shared" ref="BA5" si="8">MAX(#REF!)</f>
        <v>#REF!</v>
      </c>
      <c r="BB5" t="e">
        <f t="shared" ref="BB5" si="9">MAX(#REF!)</f>
        <v>#REF!</v>
      </c>
      <c r="BC5" t="e">
        <f t="shared" ref="BC5" si="10">MAX(#REF!)</f>
        <v>#REF!</v>
      </c>
      <c r="BD5" t="e">
        <f t="shared" ref="BD5" si="11">MAX(#REF!)</f>
        <v>#REF!</v>
      </c>
    </row>
    <row r="6" spans="1:56" x14ac:dyDescent="0.3">
      <c r="C6" s="6">
        <f>VLOOKUP($C$2,A10:C27,3)</f>
        <v>45659</v>
      </c>
      <c r="F6" s="1">
        <f t="shared" ref="F6:N6" si="12">F7</f>
        <v>45767</v>
      </c>
      <c r="G6" s="1">
        <f t="shared" si="12"/>
        <v>45768</v>
      </c>
      <c r="H6" s="1">
        <f t="shared" si="12"/>
        <v>45765</v>
      </c>
      <c r="I6" s="1">
        <f t="shared" si="12"/>
        <v>45764</v>
      </c>
      <c r="J6" s="1">
        <f t="shared" si="12"/>
        <v>45806</v>
      </c>
      <c r="K6" s="1">
        <f t="shared" si="12"/>
        <v>45816</v>
      </c>
      <c r="L6" s="1">
        <f t="shared" si="12"/>
        <v>45817</v>
      </c>
      <c r="M6" s="4">
        <f t="shared" si="12"/>
        <v>45827</v>
      </c>
      <c r="N6" s="4">
        <f t="shared" si="12"/>
        <v>45721</v>
      </c>
      <c r="O6" s="4" t="s">
        <v>71</v>
      </c>
      <c r="P6" s="4" t="s">
        <v>97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H6" t="s">
        <v>46</v>
      </c>
      <c r="AK6">
        <v>2025</v>
      </c>
    </row>
    <row r="7" spans="1:56" x14ac:dyDescent="0.3">
      <c r="E7" t="s">
        <v>0</v>
      </c>
      <c r="F7" s="2">
        <f>VLOOKUP($C$2,E10:F27,2)</f>
        <v>45767</v>
      </c>
      <c r="G7" s="2">
        <f>F7+1</f>
        <v>45768</v>
      </c>
      <c r="H7" s="2">
        <f>F7-2</f>
        <v>45765</v>
      </c>
      <c r="I7" s="2">
        <f>H7-1</f>
        <v>45764</v>
      </c>
      <c r="J7" s="3">
        <f>K7-10</f>
        <v>45806</v>
      </c>
      <c r="K7" s="3">
        <f>F7+49</f>
        <v>45816</v>
      </c>
      <c r="L7" s="3">
        <f>K7+1</f>
        <v>45817</v>
      </c>
      <c r="M7" s="3">
        <f>K7+11</f>
        <v>45827</v>
      </c>
      <c r="N7" s="3">
        <f>F6-46</f>
        <v>45721</v>
      </c>
      <c r="O7" s="3">
        <f>Q7-6</f>
        <v>45657</v>
      </c>
      <c r="P7" s="3">
        <f>Q7-5</f>
        <v>45658</v>
      </c>
      <c r="Q7" s="3">
        <f>DATE($C$2,Q11,Q10)</f>
        <v>45663</v>
      </c>
      <c r="R7" s="3">
        <f t="shared" ref="R7:AA7" si="13">DATE($C$2,R11,R10)</f>
        <v>45778</v>
      </c>
      <c r="S7" s="3">
        <f t="shared" si="13"/>
        <v>45884</v>
      </c>
      <c r="T7" s="3">
        <f t="shared" si="13"/>
        <v>45961</v>
      </c>
      <c r="U7" s="3">
        <f t="shared" si="13"/>
        <v>45962</v>
      </c>
      <c r="V7" s="3">
        <f t="shared" si="13"/>
        <v>45963</v>
      </c>
      <c r="W7" s="3">
        <f t="shared" si="13"/>
        <v>45999</v>
      </c>
      <c r="X7" s="3">
        <f t="shared" si="13"/>
        <v>46015</v>
      </c>
      <c r="Y7" s="3">
        <f t="shared" si="13"/>
        <v>46016</v>
      </c>
      <c r="Z7" s="3">
        <f t="shared" si="13"/>
        <v>46017</v>
      </c>
      <c r="AA7" s="3">
        <f t="shared" si="13"/>
        <v>46022</v>
      </c>
      <c r="AB7" s="3">
        <f>AA7+1</f>
        <v>46023</v>
      </c>
      <c r="AC7" s="3">
        <f>AB7+5</f>
        <v>46028</v>
      </c>
      <c r="AD7" s="3">
        <f>P7+30</f>
        <v>45688</v>
      </c>
      <c r="AE7" s="3">
        <f t="shared" ref="AE7" si="14">DATE($C$2,AE11,AE10)</f>
        <v>45717</v>
      </c>
      <c r="AF7" s="98">
        <f>AE7-AD7-1</f>
        <v>28</v>
      </c>
      <c r="AG7" s="3"/>
      <c r="AH7" s="12" t="str">
        <f>AH6&amp;AK6</f>
        <v>08.01.2025</v>
      </c>
      <c r="AI7" s="12"/>
      <c r="AJ7" s="12"/>
      <c r="AO7" s="3">
        <f t="shared" ref="AO7:AY7" si="15">DATE($C$2,AO11,AO10)</f>
        <v>45658</v>
      </c>
      <c r="AP7" s="3">
        <f t="shared" si="15"/>
        <v>45689</v>
      </c>
      <c r="AQ7" s="3">
        <f t="shared" si="15"/>
        <v>45717</v>
      </c>
      <c r="AR7" s="3">
        <f t="shared" si="15"/>
        <v>45748</v>
      </c>
      <c r="AS7" s="3">
        <f t="shared" si="15"/>
        <v>45778</v>
      </c>
      <c r="AT7" s="3">
        <f t="shared" si="15"/>
        <v>45809</v>
      </c>
      <c r="AU7" s="3">
        <f t="shared" si="15"/>
        <v>45839</v>
      </c>
      <c r="AV7" s="3">
        <f t="shared" si="15"/>
        <v>45870</v>
      </c>
      <c r="AW7" s="3">
        <f t="shared" si="15"/>
        <v>45901</v>
      </c>
      <c r="AX7" s="3">
        <f t="shared" si="15"/>
        <v>45931</v>
      </c>
      <c r="AY7" s="3">
        <f t="shared" si="15"/>
        <v>45962</v>
      </c>
      <c r="AZ7" s="3">
        <f t="shared" ref="AZ7" si="16">DATE($C$2,AZ11,AZ10)</f>
        <v>45992</v>
      </c>
    </row>
    <row r="8" spans="1:56" x14ac:dyDescent="0.3">
      <c r="A8" t="s">
        <v>1</v>
      </c>
      <c r="F8" t="s">
        <v>2</v>
      </c>
      <c r="G8" t="s">
        <v>3</v>
      </c>
      <c r="H8" t="s">
        <v>4</v>
      </c>
      <c r="I8" t="s">
        <v>126</v>
      </c>
      <c r="J8" s="5" t="s">
        <v>5</v>
      </c>
      <c r="K8" s="5" t="s">
        <v>6</v>
      </c>
      <c r="L8" s="5" t="s">
        <v>7</v>
      </c>
      <c r="M8" s="5" t="s">
        <v>8</v>
      </c>
      <c r="N8" s="5" t="s">
        <v>9</v>
      </c>
      <c r="O8" s="5" t="s">
        <v>62</v>
      </c>
      <c r="P8" s="5" t="s">
        <v>63</v>
      </c>
      <c r="Q8" s="5" t="s">
        <v>64</v>
      </c>
      <c r="R8" s="5" t="s">
        <v>65</v>
      </c>
      <c r="S8" s="5" t="s">
        <v>66</v>
      </c>
      <c r="T8" s="5" t="s">
        <v>65</v>
      </c>
      <c r="U8" s="5" t="s">
        <v>67</v>
      </c>
      <c r="V8" s="5" t="s">
        <v>68</v>
      </c>
      <c r="W8" s="5" t="s">
        <v>69</v>
      </c>
      <c r="X8" s="5" t="s">
        <v>70</v>
      </c>
      <c r="Y8" s="5" t="s">
        <v>60</v>
      </c>
      <c r="Z8" s="5" t="s">
        <v>61</v>
      </c>
      <c r="AA8" s="5" t="s">
        <v>62</v>
      </c>
      <c r="AB8" s="5" t="s">
        <v>63</v>
      </c>
      <c r="AC8" s="5" t="s">
        <v>64</v>
      </c>
      <c r="AD8" t="str">
        <f>"31. Jänner"</f>
        <v>31. Jänner</v>
      </c>
      <c r="AE8" t="str">
        <f>"1. März"</f>
        <v>1. März</v>
      </c>
      <c r="AF8" s="5" t="s">
        <v>118</v>
      </c>
      <c r="AG8" s="5"/>
      <c r="AO8" t="str">
        <f>"1. Jänner"</f>
        <v>1. Jänner</v>
      </c>
      <c r="AP8" t="str">
        <f>"1. Februar"</f>
        <v>1. Februar</v>
      </c>
      <c r="AQ8" t="str">
        <f>"1. März"</f>
        <v>1. März</v>
      </c>
      <c r="AR8" t="str">
        <f>"1. April"</f>
        <v>1. April</v>
      </c>
      <c r="AS8" t="str">
        <f>"1. Mai"</f>
        <v>1. Mai</v>
      </c>
      <c r="AT8" t="str">
        <f>"1. Juni"</f>
        <v>1. Juni</v>
      </c>
      <c r="AU8" t="str">
        <f>"1. Juli"</f>
        <v>1. Juli</v>
      </c>
      <c r="AV8" t="str">
        <f>"1. August"</f>
        <v>1. August</v>
      </c>
      <c r="AW8" t="str">
        <f>"1. September"</f>
        <v>1. September</v>
      </c>
      <c r="AX8" t="str">
        <f>"1. Oktober"</f>
        <v>1. Oktober</v>
      </c>
      <c r="AY8" t="str">
        <f>"1. November"</f>
        <v>1. November</v>
      </c>
      <c r="AZ8" t="str">
        <f>"1. Dezember"</f>
        <v>1. Dezember</v>
      </c>
    </row>
    <row r="9" spans="1:56" x14ac:dyDescent="0.3">
      <c r="C9" s="7" t="s">
        <v>26</v>
      </c>
      <c r="D9" t="s">
        <v>27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</row>
    <row r="10" spans="1:56" x14ac:dyDescent="0.3">
      <c r="A10" s="9">
        <v>2024</v>
      </c>
      <c r="C10" s="107">
        <v>45295</v>
      </c>
      <c r="D10" s="6">
        <f t="shared" ref="D10" si="17">C10-3</f>
        <v>45292</v>
      </c>
      <c r="E10" s="9">
        <f t="shared" ref="E10:E24" si="18">A10</f>
        <v>2024</v>
      </c>
      <c r="F10" s="106">
        <v>45382</v>
      </c>
      <c r="G10" s="3">
        <f t="shared" ref="G10:G24" si="19">F10+1</f>
        <v>45383</v>
      </c>
      <c r="H10" s="3">
        <f t="shared" ref="H10:H24" si="20">F10-2</f>
        <v>45380</v>
      </c>
      <c r="I10" s="3"/>
      <c r="J10" s="3">
        <f t="shared" ref="J10:J24" si="21">K10-10</f>
        <v>45421</v>
      </c>
      <c r="K10" s="3">
        <f t="shared" ref="K10:K24" si="22">F10+49</f>
        <v>45431</v>
      </c>
      <c r="L10" s="3">
        <f t="shared" ref="L10:L24" si="23">K10+1</f>
        <v>45432</v>
      </c>
      <c r="M10" s="3">
        <f t="shared" ref="M10:M24" si="24">K10+11</f>
        <v>45442</v>
      </c>
      <c r="N10" s="3">
        <f t="shared" ref="N10:N24" si="25">F10-46</f>
        <v>45336</v>
      </c>
      <c r="O10" s="3"/>
      <c r="P10" s="3"/>
      <c r="Q10">
        <v>6</v>
      </c>
      <c r="R10">
        <v>1</v>
      </c>
      <c r="S10">
        <v>15</v>
      </c>
      <c r="T10" s="5">
        <v>31</v>
      </c>
      <c r="U10" s="5">
        <v>1</v>
      </c>
      <c r="V10" s="5">
        <v>2</v>
      </c>
      <c r="W10" s="5">
        <v>8</v>
      </c>
      <c r="X10" s="5">
        <v>24</v>
      </c>
      <c r="Y10" s="5">
        <v>25</v>
      </c>
      <c r="Z10" s="5">
        <v>26</v>
      </c>
      <c r="AA10" s="5">
        <v>31</v>
      </c>
      <c r="AB10" s="5">
        <v>1</v>
      </c>
      <c r="AC10" s="5">
        <v>6</v>
      </c>
      <c r="AD10" s="5"/>
      <c r="AE10" s="5">
        <v>1</v>
      </c>
      <c r="AF10" s="5"/>
      <c r="AG10" s="5"/>
      <c r="AH10" t="s">
        <v>47</v>
      </c>
      <c r="AI10" t="s">
        <v>49</v>
      </c>
      <c r="AJ10" t="s">
        <v>48</v>
      </c>
      <c r="AO10" s="5">
        <v>1</v>
      </c>
      <c r="AP10" s="5">
        <v>1</v>
      </c>
      <c r="AQ10" s="5">
        <v>1</v>
      </c>
      <c r="AR10" s="5">
        <v>1</v>
      </c>
      <c r="AS10" s="5">
        <v>1</v>
      </c>
      <c r="AT10" s="5">
        <v>1</v>
      </c>
      <c r="AU10" s="5">
        <v>1</v>
      </c>
      <c r="AV10" s="5">
        <v>1</v>
      </c>
      <c r="AW10" s="5">
        <v>1</v>
      </c>
      <c r="AX10" s="5">
        <v>1</v>
      </c>
      <c r="AY10" s="5">
        <v>1</v>
      </c>
      <c r="AZ10" s="5">
        <v>1</v>
      </c>
    </row>
    <row r="11" spans="1:56" x14ac:dyDescent="0.3">
      <c r="A11" s="9">
        <v>2025</v>
      </c>
      <c r="C11" s="107">
        <v>45659</v>
      </c>
      <c r="D11" s="6">
        <f>C11-3</f>
        <v>45656</v>
      </c>
      <c r="E11" s="9">
        <f t="shared" si="18"/>
        <v>2025</v>
      </c>
      <c r="F11" s="106">
        <v>45767</v>
      </c>
      <c r="G11" s="3">
        <f t="shared" si="19"/>
        <v>45768</v>
      </c>
      <c r="H11" s="3">
        <f t="shared" si="20"/>
        <v>45765</v>
      </c>
      <c r="I11" s="3"/>
      <c r="J11" s="3">
        <f t="shared" si="21"/>
        <v>45806</v>
      </c>
      <c r="K11" s="3">
        <f t="shared" si="22"/>
        <v>45816</v>
      </c>
      <c r="L11" s="3">
        <f t="shared" si="23"/>
        <v>45817</v>
      </c>
      <c r="M11" s="3">
        <f t="shared" si="24"/>
        <v>45827</v>
      </c>
      <c r="N11" s="3">
        <f t="shared" si="25"/>
        <v>45721</v>
      </c>
      <c r="O11" s="3"/>
      <c r="P11" s="3"/>
      <c r="Q11">
        <v>1</v>
      </c>
      <c r="R11">
        <v>5</v>
      </c>
      <c r="S11">
        <v>8</v>
      </c>
      <c r="T11" s="5">
        <v>10</v>
      </c>
      <c r="U11" s="5">
        <v>11</v>
      </c>
      <c r="V11" s="5">
        <v>11</v>
      </c>
      <c r="W11" s="5">
        <v>12</v>
      </c>
      <c r="X11" s="5">
        <v>12</v>
      </c>
      <c r="Y11" s="5">
        <v>12</v>
      </c>
      <c r="Z11" s="5">
        <v>12</v>
      </c>
      <c r="AA11" s="5">
        <v>12</v>
      </c>
      <c r="AB11" s="5"/>
      <c r="AE11">
        <v>3</v>
      </c>
      <c r="AH11" s="6">
        <f>DATE(C$2,AJ11,AI11)</f>
        <v>45665</v>
      </c>
      <c r="AI11">
        <v>8</v>
      </c>
      <c r="AJ11">
        <v>1</v>
      </c>
      <c r="AK11" t="s">
        <v>10</v>
      </c>
      <c r="AL11" t="s">
        <v>11</v>
      </c>
      <c r="AN11">
        <v>1942</v>
      </c>
      <c r="AO11">
        <v>1</v>
      </c>
      <c r="AP11">
        <v>2</v>
      </c>
      <c r="AQ11">
        <v>3</v>
      </c>
      <c r="AR11">
        <v>4</v>
      </c>
      <c r="AS11">
        <v>5</v>
      </c>
      <c r="AT11">
        <v>6</v>
      </c>
      <c r="AU11">
        <v>7</v>
      </c>
      <c r="AV11">
        <v>8</v>
      </c>
      <c r="AW11">
        <v>9</v>
      </c>
      <c r="AX11">
        <v>10</v>
      </c>
      <c r="AY11">
        <v>11</v>
      </c>
      <c r="AZ11">
        <v>12</v>
      </c>
    </row>
    <row r="12" spans="1:56" x14ac:dyDescent="0.3">
      <c r="A12" s="9">
        <v>2026</v>
      </c>
      <c r="C12" s="107">
        <v>46023</v>
      </c>
      <c r="D12" s="6">
        <f t="shared" ref="D12:D24" si="26">C12-3</f>
        <v>46020</v>
      </c>
      <c r="E12" s="9">
        <f t="shared" si="18"/>
        <v>2026</v>
      </c>
      <c r="F12" s="106">
        <v>46117</v>
      </c>
      <c r="G12" s="3">
        <f t="shared" si="19"/>
        <v>46118</v>
      </c>
      <c r="H12" s="3">
        <f t="shared" si="20"/>
        <v>46115</v>
      </c>
      <c r="I12" s="3"/>
      <c r="J12" s="3">
        <f t="shared" si="21"/>
        <v>46156</v>
      </c>
      <c r="K12" s="3">
        <f t="shared" si="22"/>
        <v>46166</v>
      </c>
      <c r="L12" s="3">
        <f t="shared" si="23"/>
        <v>46167</v>
      </c>
      <c r="M12" s="3">
        <f t="shared" si="24"/>
        <v>46177</v>
      </c>
      <c r="N12" s="3">
        <f t="shared" si="25"/>
        <v>46071</v>
      </c>
      <c r="O12" s="3"/>
      <c r="P12" s="3"/>
      <c r="T12" s="3"/>
      <c r="U12" s="3"/>
      <c r="V12" s="3"/>
      <c r="W12" s="3"/>
      <c r="X12" s="3"/>
      <c r="Y12" s="3"/>
      <c r="Z12" s="3"/>
      <c r="AA12" s="3"/>
      <c r="AB12" s="3"/>
      <c r="AH12" s="6">
        <f t="shared" ref="AH12:AH18" si="27">DATE(C$2,AJ12,AI12)</f>
        <v>45710</v>
      </c>
      <c r="AI12">
        <v>22</v>
      </c>
      <c r="AJ12">
        <v>2</v>
      </c>
      <c r="AK12" t="s">
        <v>12</v>
      </c>
      <c r="AL12" t="s">
        <v>13</v>
      </c>
      <c r="AN12">
        <v>1953</v>
      </c>
    </row>
    <row r="13" spans="1:56" x14ac:dyDescent="0.3">
      <c r="A13" s="9">
        <v>2027</v>
      </c>
      <c r="C13" s="107">
        <v>46387</v>
      </c>
      <c r="D13" s="6">
        <f t="shared" si="26"/>
        <v>46384</v>
      </c>
      <c r="E13" s="9">
        <f t="shared" si="18"/>
        <v>2027</v>
      </c>
      <c r="F13" s="106">
        <v>46474</v>
      </c>
      <c r="G13" s="3">
        <f t="shared" si="19"/>
        <v>46475</v>
      </c>
      <c r="H13" s="3">
        <f t="shared" si="20"/>
        <v>46472</v>
      </c>
      <c r="I13" s="3"/>
      <c r="J13" s="3">
        <f t="shared" si="21"/>
        <v>46513</v>
      </c>
      <c r="K13" s="3">
        <f t="shared" si="22"/>
        <v>46523</v>
      </c>
      <c r="L13" s="3">
        <f t="shared" si="23"/>
        <v>46524</v>
      </c>
      <c r="M13" s="3">
        <f t="shared" si="24"/>
        <v>46534</v>
      </c>
      <c r="N13" s="3">
        <f t="shared" si="25"/>
        <v>46428</v>
      </c>
      <c r="O13" s="3"/>
      <c r="P13" s="3"/>
      <c r="T13" s="3"/>
      <c r="U13" s="3"/>
      <c r="V13" s="3"/>
      <c r="W13" s="3"/>
      <c r="X13" s="3"/>
      <c r="Y13" s="3"/>
      <c r="Z13" s="3"/>
      <c r="AA13" s="3"/>
      <c r="AB13" s="3"/>
      <c r="AH13" s="6">
        <f t="shared" si="27"/>
        <v>45713</v>
      </c>
      <c r="AI13">
        <v>25</v>
      </c>
      <c r="AJ13">
        <v>2</v>
      </c>
      <c r="AK13" t="s">
        <v>14</v>
      </c>
      <c r="AL13" t="s">
        <v>15</v>
      </c>
      <c r="AN13">
        <v>1942</v>
      </c>
    </row>
    <row r="14" spans="1:56" x14ac:dyDescent="0.3">
      <c r="A14" s="9">
        <v>2028</v>
      </c>
      <c r="C14" s="107">
        <v>46751</v>
      </c>
      <c r="D14" s="6">
        <f t="shared" si="26"/>
        <v>46748</v>
      </c>
      <c r="E14" s="9">
        <f t="shared" si="18"/>
        <v>2028</v>
      </c>
      <c r="F14" s="106">
        <v>46859</v>
      </c>
      <c r="G14" s="3">
        <f t="shared" si="19"/>
        <v>46860</v>
      </c>
      <c r="H14" s="3">
        <f t="shared" si="20"/>
        <v>46857</v>
      </c>
      <c r="I14" s="3"/>
      <c r="J14" s="3">
        <f t="shared" si="21"/>
        <v>46898</v>
      </c>
      <c r="K14" s="3">
        <f t="shared" si="22"/>
        <v>46908</v>
      </c>
      <c r="L14" s="3">
        <f t="shared" si="23"/>
        <v>46909</v>
      </c>
      <c r="M14" s="3">
        <f t="shared" si="24"/>
        <v>46919</v>
      </c>
      <c r="N14" s="3">
        <f t="shared" si="25"/>
        <v>46813</v>
      </c>
      <c r="O14" s="3"/>
      <c r="P14" s="3"/>
      <c r="T14" s="3"/>
      <c r="U14" s="3"/>
      <c r="V14" s="3"/>
      <c r="W14" s="3"/>
      <c r="X14" s="3"/>
      <c r="Y14" s="3"/>
      <c r="Z14" s="3"/>
      <c r="AA14" s="3"/>
      <c r="AB14" s="3"/>
      <c r="AH14" s="6">
        <f t="shared" si="27"/>
        <v>45753</v>
      </c>
      <c r="AI14">
        <v>6</v>
      </c>
      <c r="AJ14">
        <v>4</v>
      </c>
      <c r="AK14" t="s">
        <v>16</v>
      </c>
      <c r="AL14" t="s">
        <v>17</v>
      </c>
      <c r="AN14">
        <v>1982</v>
      </c>
    </row>
    <row r="15" spans="1:56" x14ac:dyDescent="0.3">
      <c r="A15" s="9">
        <v>2029</v>
      </c>
      <c r="C15" s="107">
        <v>47122</v>
      </c>
      <c r="D15" s="6">
        <f t="shared" si="26"/>
        <v>47119</v>
      </c>
      <c r="E15" s="9">
        <f t="shared" si="18"/>
        <v>2029</v>
      </c>
      <c r="F15" s="106">
        <v>47209</v>
      </c>
      <c r="G15" s="3">
        <f t="shared" si="19"/>
        <v>47210</v>
      </c>
      <c r="H15" s="3">
        <f t="shared" si="20"/>
        <v>47207</v>
      </c>
      <c r="I15" s="3"/>
      <c r="J15" s="3">
        <f t="shared" si="21"/>
        <v>47248</v>
      </c>
      <c r="K15" s="3">
        <f t="shared" si="22"/>
        <v>47258</v>
      </c>
      <c r="L15" s="3">
        <f t="shared" si="23"/>
        <v>47259</v>
      </c>
      <c r="M15" s="3">
        <f t="shared" si="24"/>
        <v>47269</v>
      </c>
      <c r="N15" s="3">
        <f t="shared" si="25"/>
        <v>47163</v>
      </c>
      <c r="O15" s="3"/>
      <c r="P15" s="3"/>
      <c r="T15" s="3"/>
      <c r="U15" s="3"/>
      <c r="V15" s="3"/>
      <c r="W15" s="3"/>
      <c r="X15" s="3"/>
      <c r="Y15" s="3"/>
      <c r="Z15" s="3"/>
      <c r="AA15" s="3"/>
      <c r="AB15" s="3"/>
      <c r="AH15" s="6">
        <f t="shared" si="27"/>
        <v>45826</v>
      </c>
      <c r="AI15">
        <v>18</v>
      </c>
      <c r="AJ15">
        <v>6</v>
      </c>
      <c r="AK15" t="s">
        <v>18</v>
      </c>
      <c r="AL15" t="s">
        <v>19</v>
      </c>
      <c r="AN15">
        <v>1946</v>
      </c>
    </row>
    <row r="16" spans="1:56" x14ac:dyDescent="0.3">
      <c r="A16" s="9">
        <v>2030</v>
      </c>
      <c r="C16" s="107">
        <v>47486</v>
      </c>
      <c r="D16" s="6">
        <f t="shared" si="26"/>
        <v>47483</v>
      </c>
      <c r="E16" s="9">
        <f t="shared" si="18"/>
        <v>2030</v>
      </c>
      <c r="F16" s="106">
        <v>47594</v>
      </c>
      <c r="G16" s="3">
        <f t="shared" si="19"/>
        <v>47595</v>
      </c>
      <c r="H16" s="3">
        <f t="shared" si="20"/>
        <v>47592</v>
      </c>
      <c r="I16" s="3"/>
      <c r="J16" s="3">
        <f t="shared" si="21"/>
        <v>47633</v>
      </c>
      <c r="K16" s="3">
        <f t="shared" si="22"/>
        <v>47643</v>
      </c>
      <c r="L16" s="3">
        <f t="shared" si="23"/>
        <v>47644</v>
      </c>
      <c r="M16" s="3">
        <f t="shared" si="24"/>
        <v>47654</v>
      </c>
      <c r="N16" s="3">
        <f t="shared" si="25"/>
        <v>47548</v>
      </c>
      <c r="O16" s="3"/>
      <c r="P16" s="3"/>
      <c r="T16" s="3"/>
      <c r="U16" s="3"/>
      <c r="V16" s="3"/>
      <c r="W16" s="3"/>
      <c r="X16" s="3"/>
      <c r="Y16" s="3"/>
      <c r="Z16" s="3"/>
      <c r="AA16" s="3"/>
      <c r="AB16" s="3"/>
      <c r="AH16" s="6">
        <f t="shared" si="27"/>
        <v>45859</v>
      </c>
      <c r="AI16">
        <v>21</v>
      </c>
      <c r="AJ16">
        <v>7</v>
      </c>
      <c r="AK16" t="s">
        <v>83</v>
      </c>
      <c r="AL16" t="s">
        <v>20</v>
      </c>
      <c r="AN16">
        <v>1955</v>
      </c>
    </row>
    <row r="17" spans="1:40" x14ac:dyDescent="0.3">
      <c r="A17" s="9">
        <v>2031</v>
      </c>
      <c r="C17" s="107">
        <v>47850</v>
      </c>
      <c r="D17" s="6">
        <f t="shared" si="26"/>
        <v>47847</v>
      </c>
      <c r="E17" s="9">
        <f t="shared" si="18"/>
        <v>2031</v>
      </c>
      <c r="F17" s="106">
        <v>47951</v>
      </c>
      <c r="G17" s="3">
        <f t="shared" si="19"/>
        <v>47952</v>
      </c>
      <c r="H17" s="3">
        <f t="shared" si="20"/>
        <v>47949</v>
      </c>
      <c r="I17" s="3"/>
      <c r="J17" s="3">
        <f t="shared" si="21"/>
        <v>47990</v>
      </c>
      <c r="K17" s="3">
        <f t="shared" si="22"/>
        <v>48000</v>
      </c>
      <c r="L17" s="3">
        <f t="shared" si="23"/>
        <v>48001</v>
      </c>
      <c r="M17" s="3">
        <f t="shared" si="24"/>
        <v>48011</v>
      </c>
      <c r="N17" s="3">
        <f t="shared" si="25"/>
        <v>47905</v>
      </c>
      <c r="O17" s="3"/>
      <c r="P17" s="3"/>
      <c r="T17" s="3"/>
      <c r="U17" s="3"/>
      <c r="V17" s="3"/>
      <c r="W17" s="3"/>
      <c r="X17" s="3"/>
      <c r="Y17" s="3"/>
      <c r="Z17" s="3"/>
      <c r="AA17" s="3"/>
      <c r="AB17" s="3"/>
      <c r="AH17" s="6">
        <f t="shared" si="27"/>
        <v>45943</v>
      </c>
      <c r="AI17">
        <v>13</v>
      </c>
      <c r="AJ17">
        <v>10</v>
      </c>
      <c r="AK17" t="s">
        <v>21</v>
      </c>
      <c r="AL17" t="s">
        <v>22</v>
      </c>
      <c r="AN17">
        <v>1947</v>
      </c>
    </row>
    <row r="18" spans="1:40" x14ac:dyDescent="0.3">
      <c r="A18" s="9">
        <v>2032</v>
      </c>
      <c r="C18" s="107">
        <v>48214</v>
      </c>
      <c r="D18" s="6">
        <f t="shared" si="26"/>
        <v>48211</v>
      </c>
      <c r="E18" s="9">
        <f t="shared" si="18"/>
        <v>2032</v>
      </c>
      <c r="F18" s="106">
        <v>48301</v>
      </c>
      <c r="G18" s="3">
        <f t="shared" si="19"/>
        <v>48302</v>
      </c>
      <c r="H18" s="3">
        <f t="shared" si="20"/>
        <v>48299</v>
      </c>
      <c r="I18" s="3"/>
      <c r="J18" s="3">
        <f t="shared" si="21"/>
        <v>48340</v>
      </c>
      <c r="K18" s="3">
        <f t="shared" si="22"/>
        <v>48350</v>
      </c>
      <c r="L18" s="3">
        <f t="shared" si="23"/>
        <v>48351</v>
      </c>
      <c r="M18" s="3">
        <f t="shared" si="24"/>
        <v>48361</v>
      </c>
      <c r="N18" s="3">
        <f t="shared" si="25"/>
        <v>48255</v>
      </c>
      <c r="O18" s="3"/>
      <c r="P18" s="3"/>
      <c r="T18" s="3"/>
      <c r="U18" s="3"/>
      <c r="V18" s="3"/>
      <c r="W18" s="3"/>
      <c r="X18" s="3"/>
      <c r="Y18" s="3"/>
      <c r="Z18" s="3"/>
      <c r="AA18" s="3"/>
      <c r="AB18" s="3"/>
      <c r="AH18" s="6">
        <f t="shared" si="27"/>
        <v>46004</v>
      </c>
      <c r="AI18">
        <v>13</v>
      </c>
      <c r="AJ18">
        <v>12</v>
      </c>
      <c r="AK18" t="s">
        <v>23</v>
      </c>
      <c r="AL18" t="s">
        <v>24</v>
      </c>
      <c r="AN18">
        <v>1980</v>
      </c>
    </row>
    <row r="19" spans="1:40" x14ac:dyDescent="0.3">
      <c r="A19" s="9">
        <v>2033</v>
      </c>
      <c r="C19" s="107">
        <v>48585</v>
      </c>
      <c r="D19" s="6">
        <f t="shared" si="26"/>
        <v>48582</v>
      </c>
      <c r="E19" s="9">
        <f t="shared" si="18"/>
        <v>2033</v>
      </c>
      <c r="F19" s="106">
        <v>48686</v>
      </c>
      <c r="G19" s="3">
        <f t="shared" si="19"/>
        <v>48687</v>
      </c>
      <c r="H19" s="3">
        <f t="shared" si="20"/>
        <v>48684</v>
      </c>
      <c r="I19" s="3"/>
      <c r="J19" s="3">
        <f t="shared" si="21"/>
        <v>48725</v>
      </c>
      <c r="K19" s="3">
        <f t="shared" si="22"/>
        <v>48735</v>
      </c>
      <c r="L19" s="3">
        <f t="shared" si="23"/>
        <v>48736</v>
      </c>
      <c r="M19" s="3">
        <f t="shared" si="24"/>
        <v>48746</v>
      </c>
      <c r="N19" s="3">
        <f t="shared" si="25"/>
        <v>48640</v>
      </c>
      <c r="O19" s="3"/>
      <c r="P19" s="3"/>
      <c r="T19" s="3"/>
      <c r="U19" s="3"/>
      <c r="V19" s="3"/>
      <c r="W19" s="3"/>
      <c r="X19" s="3"/>
      <c r="Y19" s="3"/>
      <c r="Z19" s="3"/>
      <c r="AA19" s="3"/>
      <c r="AB19" s="3"/>
    </row>
    <row r="20" spans="1:40" x14ac:dyDescent="0.3">
      <c r="A20" s="9">
        <v>2034</v>
      </c>
      <c r="C20" s="107">
        <v>48949</v>
      </c>
      <c r="D20" s="6">
        <f t="shared" si="26"/>
        <v>48946</v>
      </c>
      <c r="E20" s="9">
        <f t="shared" si="18"/>
        <v>2034</v>
      </c>
      <c r="F20" s="107">
        <v>49043</v>
      </c>
      <c r="G20" s="3">
        <f t="shared" si="19"/>
        <v>49044</v>
      </c>
      <c r="H20" s="3">
        <f t="shared" si="20"/>
        <v>49041</v>
      </c>
      <c r="I20" s="3"/>
      <c r="J20" s="3">
        <f t="shared" si="21"/>
        <v>49082</v>
      </c>
      <c r="K20" s="3">
        <f t="shared" si="22"/>
        <v>49092</v>
      </c>
      <c r="L20" s="3">
        <f t="shared" si="23"/>
        <v>49093</v>
      </c>
      <c r="M20" s="3">
        <f t="shared" si="24"/>
        <v>49103</v>
      </c>
      <c r="N20" s="3">
        <f t="shared" si="25"/>
        <v>48997</v>
      </c>
      <c r="O20" s="3"/>
      <c r="P20" s="3"/>
      <c r="T20" s="3"/>
      <c r="U20" s="3"/>
      <c r="V20" s="3"/>
      <c r="W20" s="3"/>
      <c r="X20" s="3"/>
      <c r="Y20" s="3"/>
      <c r="Z20" s="3"/>
      <c r="AA20" s="3"/>
      <c r="AB20" s="3"/>
    </row>
    <row r="21" spans="1:40" x14ac:dyDescent="0.3">
      <c r="A21" s="9">
        <v>2035</v>
      </c>
      <c r="C21" s="107">
        <v>49313</v>
      </c>
      <c r="D21" s="6">
        <f t="shared" si="26"/>
        <v>49310</v>
      </c>
      <c r="E21" s="9">
        <f t="shared" si="18"/>
        <v>2035</v>
      </c>
      <c r="F21" s="107">
        <v>49393</v>
      </c>
      <c r="G21" s="3">
        <f t="shared" si="19"/>
        <v>49394</v>
      </c>
      <c r="H21" s="3">
        <f t="shared" si="20"/>
        <v>49391</v>
      </c>
      <c r="I21" s="3"/>
      <c r="J21" s="3">
        <f t="shared" si="21"/>
        <v>49432</v>
      </c>
      <c r="K21" s="3">
        <f t="shared" si="22"/>
        <v>49442</v>
      </c>
      <c r="L21" s="3">
        <f t="shared" si="23"/>
        <v>49443</v>
      </c>
      <c r="M21" s="3">
        <f t="shared" si="24"/>
        <v>49453</v>
      </c>
      <c r="N21" s="3">
        <f t="shared" si="25"/>
        <v>49347</v>
      </c>
      <c r="O21" s="3"/>
      <c r="P21" s="3"/>
      <c r="T21" s="3"/>
      <c r="U21" s="3"/>
      <c r="V21" s="3"/>
      <c r="W21" s="3"/>
      <c r="X21" s="3"/>
      <c r="Y21" s="3"/>
      <c r="Z21" s="3"/>
      <c r="AA21" s="3"/>
      <c r="AB21" s="3"/>
    </row>
    <row r="22" spans="1:40" x14ac:dyDescent="0.3">
      <c r="A22" s="9">
        <v>2036</v>
      </c>
      <c r="C22" s="107">
        <v>49677</v>
      </c>
      <c r="D22" s="6">
        <f t="shared" si="26"/>
        <v>49674</v>
      </c>
      <c r="E22" s="9">
        <f t="shared" si="18"/>
        <v>2036</v>
      </c>
      <c r="F22" s="107">
        <v>49778</v>
      </c>
      <c r="G22" s="3">
        <f t="shared" si="19"/>
        <v>49779</v>
      </c>
      <c r="H22" s="3">
        <f t="shared" si="20"/>
        <v>49776</v>
      </c>
      <c r="I22" s="3"/>
      <c r="J22" s="3">
        <f t="shared" si="21"/>
        <v>49817</v>
      </c>
      <c r="K22" s="3">
        <f t="shared" si="22"/>
        <v>49827</v>
      </c>
      <c r="L22" s="3">
        <f t="shared" si="23"/>
        <v>49828</v>
      </c>
      <c r="M22" s="3">
        <f t="shared" si="24"/>
        <v>49838</v>
      </c>
      <c r="N22" s="3">
        <f t="shared" si="25"/>
        <v>49732</v>
      </c>
      <c r="O22" s="3"/>
      <c r="P22" s="3"/>
      <c r="T22" s="3"/>
      <c r="U22" s="3"/>
      <c r="V22" s="3"/>
      <c r="W22" s="3"/>
      <c r="X22" s="3"/>
      <c r="Y22" s="3"/>
      <c r="Z22" s="3"/>
      <c r="AA22" s="3"/>
      <c r="AB22" s="3"/>
      <c r="AH22" s="6"/>
      <c r="AI22" s="6"/>
      <c r="AJ22" s="6"/>
    </row>
    <row r="23" spans="1:40" x14ac:dyDescent="0.3">
      <c r="A23" s="9">
        <v>2037</v>
      </c>
      <c r="C23" s="107">
        <v>50041</v>
      </c>
      <c r="D23" s="6">
        <f t="shared" si="26"/>
        <v>50038</v>
      </c>
      <c r="E23" s="9">
        <f t="shared" si="18"/>
        <v>2037</v>
      </c>
      <c r="F23" s="107">
        <v>50135</v>
      </c>
      <c r="G23" s="3">
        <f t="shared" si="19"/>
        <v>50136</v>
      </c>
      <c r="H23" s="3">
        <f t="shared" si="20"/>
        <v>50133</v>
      </c>
      <c r="I23" s="3"/>
      <c r="J23" s="3">
        <f t="shared" si="21"/>
        <v>50174</v>
      </c>
      <c r="K23" s="3">
        <f t="shared" si="22"/>
        <v>50184</v>
      </c>
      <c r="L23" s="3">
        <f t="shared" si="23"/>
        <v>50185</v>
      </c>
      <c r="M23" s="3">
        <f t="shared" si="24"/>
        <v>50195</v>
      </c>
      <c r="N23" s="3">
        <f t="shared" si="25"/>
        <v>50089</v>
      </c>
      <c r="O23" s="3"/>
      <c r="P23" s="3"/>
      <c r="T23" s="3"/>
      <c r="U23" s="3"/>
      <c r="V23" s="3"/>
      <c r="W23" s="3"/>
      <c r="X23" s="3"/>
      <c r="Y23" s="3"/>
      <c r="Z23" s="3"/>
      <c r="AA23" s="3"/>
      <c r="AB23" s="3"/>
      <c r="AH23" s="6" t="s">
        <v>46</v>
      </c>
      <c r="AI23" s="6"/>
      <c r="AJ23" s="6"/>
      <c r="AK23" t="str">
        <f>IF(AH23=AH11,AK11,"Nein")</f>
        <v>Nein</v>
      </c>
    </row>
    <row r="24" spans="1:40" x14ac:dyDescent="0.3">
      <c r="A24" s="9">
        <v>2038</v>
      </c>
      <c r="C24" s="107">
        <v>50405</v>
      </c>
      <c r="D24" s="6">
        <f t="shared" si="26"/>
        <v>50402</v>
      </c>
      <c r="E24" s="9">
        <f t="shared" si="18"/>
        <v>2038</v>
      </c>
      <c r="F24" s="107">
        <v>50520</v>
      </c>
      <c r="G24" s="3">
        <f t="shared" si="19"/>
        <v>50521</v>
      </c>
      <c r="H24" s="3">
        <f t="shared" si="20"/>
        <v>50518</v>
      </c>
      <c r="I24" s="3"/>
      <c r="J24" s="3">
        <f t="shared" si="21"/>
        <v>50559</v>
      </c>
      <c r="K24" s="3">
        <f t="shared" si="22"/>
        <v>50569</v>
      </c>
      <c r="L24" s="3">
        <f t="shared" si="23"/>
        <v>50570</v>
      </c>
      <c r="M24" s="3">
        <f t="shared" si="24"/>
        <v>50580</v>
      </c>
      <c r="N24" s="3">
        <f t="shared" si="25"/>
        <v>50474</v>
      </c>
      <c r="O24" s="3"/>
      <c r="P24" s="3"/>
      <c r="T24" s="3"/>
      <c r="U24" s="3"/>
      <c r="V24" s="3"/>
      <c r="W24" s="3"/>
      <c r="X24" s="3"/>
      <c r="Y24" s="3"/>
      <c r="Z24" s="3"/>
      <c r="AA24" s="3"/>
      <c r="AB24" s="3"/>
      <c r="AH24" s="6"/>
      <c r="AI24" s="6"/>
      <c r="AJ24" s="6"/>
    </row>
    <row r="25" spans="1:40" x14ac:dyDescent="0.3">
      <c r="O25" s="3"/>
      <c r="P25" s="3"/>
      <c r="T25" s="3"/>
      <c r="U25" s="3"/>
      <c r="V25" s="3"/>
      <c r="W25" s="3"/>
      <c r="X25" s="3"/>
      <c r="Y25" s="3"/>
      <c r="Z25" s="3"/>
      <c r="AA25" s="3"/>
      <c r="AB25" s="3"/>
      <c r="AH25" s="12"/>
      <c r="AI25" s="12"/>
      <c r="AJ25" s="12"/>
      <c r="AK25" s="6"/>
    </row>
    <row r="26" spans="1:40" x14ac:dyDescent="0.3">
      <c r="O26" s="3"/>
      <c r="P26" s="3"/>
      <c r="T26" s="3"/>
      <c r="U26" s="3"/>
      <c r="V26" s="3"/>
      <c r="W26" s="3"/>
      <c r="X26" s="3"/>
      <c r="Y26" s="3"/>
      <c r="Z26" s="3"/>
      <c r="AA26" s="3"/>
      <c r="AB26" s="3"/>
      <c r="AH26" s="11"/>
      <c r="AI26" s="11"/>
      <c r="AJ26" s="11"/>
    </row>
    <row r="27" spans="1:40" x14ac:dyDescent="0.3">
      <c r="O27" s="3"/>
      <c r="P27" s="3"/>
      <c r="T27" s="3"/>
      <c r="U27" s="3"/>
      <c r="V27" s="3"/>
      <c r="W27" s="3"/>
      <c r="X27" s="3"/>
      <c r="Y27" s="3"/>
      <c r="Z27" s="3"/>
      <c r="AA27" s="3"/>
      <c r="AB27" s="3"/>
    </row>
    <row r="28" spans="1:40" x14ac:dyDescent="0.3">
      <c r="O28" s="3"/>
      <c r="P28" s="3"/>
      <c r="T28" s="3"/>
      <c r="U28" s="3"/>
      <c r="V28" s="3"/>
      <c r="W28" s="3"/>
      <c r="X28" s="3"/>
      <c r="Y28" s="3"/>
      <c r="Z28" s="3"/>
      <c r="AA28" s="3"/>
      <c r="AB28" s="3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93C1B-0093-4178-9B82-06F00EB4AB0E}">
  <dimension ref="A1:AS423"/>
  <sheetViews>
    <sheetView tabSelected="1" zoomScale="120" zoomScaleNormal="120" workbookViewId="0">
      <pane xSplit="2" ySplit="1" topLeftCell="C194" activePane="bottomRight" state="frozen"/>
      <selection pane="topRight" activeCell="B1" sqref="B1"/>
      <selection pane="bottomLeft" activeCell="A2" sqref="A2"/>
      <selection pane="bottomRight" activeCell="J318" sqref="J318"/>
    </sheetView>
  </sheetViews>
  <sheetFormatPr baseColWidth="10" defaultColWidth="11.5546875" defaultRowHeight="13.8" x14ac:dyDescent="0.25"/>
  <cols>
    <col min="1" max="1" width="9" style="13" hidden="1" customWidth="1"/>
    <col min="2" max="4" width="2.5546875" style="13" customWidth="1"/>
    <col min="5" max="5" width="4.5546875" style="17" customWidth="1"/>
    <col min="6" max="6" width="5.6640625" style="13" customWidth="1"/>
    <col min="7" max="7" width="2.6640625" style="13" hidden="1" customWidth="1"/>
    <col min="8" max="8" width="17.44140625" style="14" bestFit="1" customWidth="1"/>
    <col min="9" max="9" width="15.33203125" style="19" customWidth="1"/>
    <col min="10" max="10" width="52.5546875" style="13" customWidth="1"/>
    <col min="11" max="11" width="7.88671875" style="26" customWidth="1"/>
    <col min="12" max="12" width="11.5546875" style="15"/>
    <col min="13" max="19" width="5.6640625" style="15" customWidth="1"/>
    <col min="20" max="24" width="11.5546875" style="13"/>
    <col min="25" max="25" width="12.109375" style="13" bestFit="1" customWidth="1"/>
    <col min="26" max="26" width="11.5546875" style="13"/>
    <col min="27" max="27" width="12.109375" style="13" bestFit="1" customWidth="1"/>
    <col min="28" max="28" width="12.109375" style="13" customWidth="1"/>
    <col min="29" max="29" width="11.5546875" style="13"/>
    <col min="30" max="30" width="12.109375" style="13" bestFit="1" customWidth="1"/>
    <col min="31" max="31" width="11.5546875" style="13"/>
    <col min="32" max="32" width="12.109375" style="13" bestFit="1" customWidth="1"/>
    <col min="33" max="33" width="11.5546875" style="13"/>
    <col min="34" max="34" width="12.109375" style="13" bestFit="1" customWidth="1"/>
    <col min="35" max="35" width="11.5546875" style="13"/>
    <col min="36" max="36" width="12.109375" style="13" bestFit="1" customWidth="1"/>
    <col min="37" max="37" width="11.5546875" style="13"/>
    <col min="38" max="38" width="12.109375" style="13" bestFit="1" customWidth="1"/>
    <col min="39" max="16384" width="11.5546875" style="13"/>
  </cols>
  <sheetData>
    <row r="1" spans="1:45" ht="15.6" thickTop="1" thickBot="1" x14ac:dyDescent="0.3">
      <c r="A1" s="13" t="s">
        <v>127</v>
      </c>
      <c r="B1" s="27" t="s">
        <v>28</v>
      </c>
      <c r="C1" s="28" t="s">
        <v>29</v>
      </c>
      <c r="D1" s="28" t="s">
        <v>30</v>
      </c>
      <c r="E1" s="29" t="s">
        <v>31</v>
      </c>
      <c r="F1" s="28" t="s">
        <v>43</v>
      </c>
      <c r="G1" s="28" t="s">
        <v>96</v>
      </c>
      <c r="H1" s="30" t="s">
        <v>47</v>
      </c>
      <c r="I1" s="31" t="s">
        <v>50</v>
      </c>
      <c r="J1" s="32" t="s">
        <v>32</v>
      </c>
      <c r="K1" s="32" t="s">
        <v>33</v>
      </c>
      <c r="L1" s="32" t="s">
        <v>41</v>
      </c>
      <c r="M1" s="32" t="s">
        <v>34</v>
      </c>
      <c r="N1" s="32" t="s">
        <v>35</v>
      </c>
      <c r="O1" s="32" t="s">
        <v>36</v>
      </c>
      <c r="P1" s="32" t="s">
        <v>37</v>
      </c>
      <c r="Q1" s="32" t="s">
        <v>38</v>
      </c>
      <c r="R1" s="32" t="s">
        <v>39</v>
      </c>
      <c r="S1" s="33" t="s">
        <v>40</v>
      </c>
      <c r="U1" s="20" t="s">
        <v>41</v>
      </c>
      <c r="V1" s="174" t="s">
        <v>128</v>
      </c>
      <c r="W1" s="175"/>
      <c r="AC1" s="138" t="s">
        <v>134</v>
      </c>
      <c r="AD1" s="13" t="s">
        <v>12</v>
      </c>
      <c r="AE1" s="13" t="s">
        <v>18</v>
      </c>
      <c r="AF1" s="13" t="s">
        <v>16</v>
      </c>
      <c r="AG1" s="13" t="s">
        <v>21</v>
      </c>
      <c r="AH1" s="13" t="s">
        <v>23</v>
      </c>
      <c r="AI1" s="13" t="s">
        <v>14</v>
      </c>
      <c r="AJ1" s="13" t="s">
        <v>83</v>
      </c>
      <c r="AL1" s="138" t="s">
        <v>135</v>
      </c>
      <c r="AM1" s="13" t="s">
        <v>12</v>
      </c>
      <c r="AN1" s="13" t="s">
        <v>18</v>
      </c>
      <c r="AO1" s="13" t="s">
        <v>16</v>
      </c>
      <c r="AP1" s="13" t="s">
        <v>21</v>
      </c>
      <c r="AQ1" s="13" t="s">
        <v>23</v>
      </c>
      <c r="AR1" s="13" t="s">
        <v>14</v>
      </c>
      <c r="AS1" s="13" t="s">
        <v>83</v>
      </c>
    </row>
    <row r="2" spans="1:45" x14ac:dyDescent="0.25">
      <c r="B2" s="34"/>
      <c r="C2" s="20"/>
      <c r="D2" s="20"/>
      <c r="E2" s="23" t="str">
        <f>IF(H2=Kalenderbasis!AH$11,Kalenderbasis!AK$11,IF(H2=Kalenderbasis!AH$12,Kalenderbasis!AK$12,IF(H2=Kalenderbasis!AH$13,Kalenderbasis!AK$13,IF(H2=Kalenderbasis!AH$14,Kalenderbasis!AK$14,IF(H2=Kalenderbasis!AH$15,Kalenderbasis!AK$15,IF(H2=Kalenderbasis!AH$16,Kalenderbasis!AK$16,IF(H2=Kalenderbasis!AH$17,Kalenderbasis!AK$17,IF(H2=Kalenderbasis!AH$18,Kalenderbasis!AK$18,""))))))))</f>
        <v/>
      </c>
      <c r="F2" s="43"/>
      <c r="G2" s="20">
        <f t="shared" ref="G2:G4" si="0">WEEKDAY(H2)</f>
        <v>2</v>
      </c>
      <c r="H2" s="21">
        <f>H3-1</f>
        <v>45656</v>
      </c>
      <c r="I2" s="24" t="str">
        <f>IF(H2=Kalenderbasis!N$7,"Aschermittwoch",IF(H2=Kalenderbasis!H$7,"Karfreitag",IF(H2=Kalenderbasis!F$7,"Ostersonntag",IF(H2=Kalenderbasis!G$7,"Ostermontag",IF(H2=Kalenderbasis!J$7,"Christi Himmelfahrt",IF(H2=Kalenderbasis!K$7,"Pfingst-Sonntag",IF(H2=Kalenderbasis!L$7,"Pfingst-Montag",IF(H2=Kalenderbasis!M$7,"Fronleichnam",IF(H2=Kalenderbasis!Q$7,Kalenderbasis!Q$8,IF(H2=Kalenderbasis!R$7,Kalenderbasis!R$8,IF(H2=Kalenderbasis!S$7,Kalenderbasis!S$8,IF(H2=Kalenderbasis!T$7,Kalenderbasis!T$8,IF(H2=Kalenderbasis!U$7,Kalenderbasis!U$8,IF(H2=Kalenderbasis!V$7,Kalenderbasis!V$8,IF(H2=Kalenderbasis!W$7,Kalenderbasis!W$8,IF(H2=Kalenderbasis!X$7,Kalenderbasis!X$8,IF(H2=Kalenderbasis!Y$7,Kalenderbasis!Y$8,IF(H2=Kalenderbasis!Z$7,Kalenderbasis!Z$8,IF(H2=Kalenderbasis!AA$7,Kalenderbasis!AA$8,IF(H2=Kalenderbasis!AB$7,Kalenderbasis!AB$8,IF(H2=Kalenderbasis!O$7,Kalenderbasis!O$8,IF(H2=Kalenderbasis!P$7,Kalenderbasis!P$8,""))))))))))))))))))))))</f>
        <v/>
      </c>
      <c r="J2" s="20" t="str">
        <f>IF(C2="K","Kapitel",IF(C2="B","Burggraben",""))</f>
        <v/>
      </c>
      <c r="K2" s="25"/>
      <c r="L2" s="22"/>
      <c r="M2" s="22"/>
      <c r="N2" s="22"/>
      <c r="O2" s="22"/>
      <c r="P2" s="22"/>
      <c r="Q2" s="22"/>
      <c r="R2" s="22"/>
      <c r="S2" s="35"/>
      <c r="U2" s="20" t="str">
        <f>E2</f>
        <v/>
      </c>
      <c r="V2" s="13">
        <f>IF(B2="R",1,0)</f>
        <v>0</v>
      </c>
      <c r="W2" s="13">
        <f>V2</f>
        <v>0</v>
      </c>
      <c r="X2" s="13" t="str">
        <f>IF(W2=0,"",W2)</f>
        <v/>
      </c>
      <c r="AA2" s="13">
        <f t="shared" ref="AA2:AA8" si="1">IF(I2="",0,1)</f>
        <v>0</v>
      </c>
      <c r="AD2" s="20">
        <f t="shared" ref="AD2:AJ11" si="2">IF(AND($C2="K",$K2=AD$1),1,0)</f>
        <v>0</v>
      </c>
      <c r="AE2" s="20">
        <f t="shared" si="2"/>
        <v>0</v>
      </c>
      <c r="AF2" s="20">
        <f t="shared" si="2"/>
        <v>0</v>
      </c>
      <c r="AG2" s="20">
        <f t="shared" si="2"/>
        <v>0</v>
      </c>
      <c r="AH2" s="20">
        <f t="shared" si="2"/>
        <v>0</v>
      </c>
      <c r="AI2" s="20">
        <f t="shared" si="2"/>
        <v>0</v>
      </c>
      <c r="AJ2" s="20">
        <f t="shared" si="2"/>
        <v>0</v>
      </c>
      <c r="AK2" s="20"/>
      <c r="AL2" s="20"/>
      <c r="AM2" s="20">
        <f t="shared" ref="AM2:AS11" si="3">IF(AND($C2="B",$K2=AM$1),1,0)</f>
        <v>0</v>
      </c>
      <c r="AN2" s="20">
        <f t="shared" si="3"/>
        <v>0</v>
      </c>
      <c r="AO2" s="20">
        <f t="shared" si="3"/>
        <v>0</v>
      </c>
      <c r="AP2" s="20">
        <f t="shared" si="3"/>
        <v>0</v>
      </c>
      <c r="AQ2" s="20">
        <f t="shared" si="3"/>
        <v>0</v>
      </c>
      <c r="AR2" s="20">
        <f t="shared" si="3"/>
        <v>0</v>
      </c>
      <c r="AS2" s="20">
        <f t="shared" si="3"/>
        <v>0</v>
      </c>
    </row>
    <row r="3" spans="1:45" x14ac:dyDescent="0.25">
      <c r="A3" s="13" t="str">
        <f>IF(MAX(W$2:W3)=W2,"",MAX(W$2:W3))</f>
        <v/>
      </c>
      <c r="B3" s="34"/>
      <c r="C3" s="20"/>
      <c r="D3" s="20"/>
      <c r="E3" s="23" t="str">
        <f>IF(H3=Kalenderbasis!AH$11,Kalenderbasis!AK$11,IF(H3=Kalenderbasis!AH$12,Kalenderbasis!AK$12,IF(H3=Kalenderbasis!AH$13,Kalenderbasis!AK$13,IF(H3=Kalenderbasis!AH$14,Kalenderbasis!AK$14,IF(H3=Kalenderbasis!AH$15,Kalenderbasis!AK$15,IF(H3=Kalenderbasis!AH$16,Kalenderbasis!AK$16,IF(H3=Kalenderbasis!AH$17,Kalenderbasis!AK$17,IF(H3=Kalenderbasis!AH$18,Kalenderbasis!AK$18,""))))))))</f>
        <v/>
      </c>
      <c r="F3" s="43"/>
      <c r="G3" s="20">
        <f t="shared" si="0"/>
        <v>3</v>
      </c>
      <c r="H3" s="21">
        <f>H4-1</f>
        <v>45657</v>
      </c>
      <c r="I3" s="24" t="str">
        <f>IF(H3=Kalenderbasis!N$7,"Aschermittwoch",IF(H3=Kalenderbasis!H$7,"Karfreitag",IF(H3=Kalenderbasis!F$7,"Ostersonntag",IF(H3=Kalenderbasis!G$7,"Ostermontag",IF(H3=Kalenderbasis!J$7,"Christi Himmelfahrt",IF(H3=Kalenderbasis!K$7,"Pfingst-Sonntag",IF(H3=Kalenderbasis!L$7,"Pfingst-Montag",IF(H3=Kalenderbasis!M$7,"Fronleichnam",IF(H3=Kalenderbasis!Q$7,Kalenderbasis!Q$8,IF(H3=Kalenderbasis!R$7,Kalenderbasis!R$8,IF(H3=Kalenderbasis!S$7,Kalenderbasis!S$8,IF(H3=Kalenderbasis!T$7,Kalenderbasis!T$8,IF(H3=Kalenderbasis!U$7,Kalenderbasis!U$8,IF(H3=Kalenderbasis!V$7,Kalenderbasis!V$8,IF(H3=Kalenderbasis!W$7,Kalenderbasis!W$8,IF(H3=Kalenderbasis!X$7,Kalenderbasis!X$8,IF(H3=Kalenderbasis!Y$7,Kalenderbasis!Y$8,IF(H3=Kalenderbasis!Z$7,Kalenderbasis!Z$8,IF(H3=Kalenderbasis!AA$7,Kalenderbasis!AA$8,IF(H3=Kalenderbasis!AB$7,Kalenderbasis!AB$8,IF(H3=Kalenderbasis!O$7,Kalenderbasis!O$8,IF(H3=Kalenderbasis!P$7,Kalenderbasis!P$8,""))))))))))))))))))))))</f>
        <v>Silvester</v>
      </c>
      <c r="J3" s="20" t="str">
        <f t="shared" ref="J3:J66" si="4">IF(C3="K","Kapitel",IF(C3="B","Burggraben",""))</f>
        <v/>
      </c>
      <c r="K3" s="25"/>
      <c r="L3" s="22"/>
      <c r="M3" s="22"/>
      <c r="N3" s="22"/>
      <c r="O3" s="22"/>
      <c r="P3" s="22"/>
      <c r="Q3" s="22"/>
      <c r="R3" s="22"/>
      <c r="S3" s="35"/>
      <c r="U3" s="20" t="str">
        <f t="shared" ref="U3:U66" si="5">E3</f>
        <v/>
      </c>
      <c r="V3" s="13">
        <f t="shared" ref="V3:V66" si="6">IF(B3="R",1,0)</f>
        <v>0</v>
      </c>
      <c r="W3" s="13">
        <f>V2+V3</f>
        <v>0</v>
      </c>
      <c r="X3" s="13" t="str">
        <f>IF(MAX(W$2:W3)=W2,"",MAX(W$2:W3))</f>
        <v/>
      </c>
      <c r="AA3" s="13">
        <f t="shared" si="1"/>
        <v>1</v>
      </c>
      <c r="AD3" s="20">
        <f t="shared" si="2"/>
        <v>0</v>
      </c>
      <c r="AE3" s="20">
        <f t="shared" si="2"/>
        <v>0</v>
      </c>
      <c r="AF3" s="20">
        <f t="shared" si="2"/>
        <v>0</v>
      </c>
      <c r="AG3" s="20">
        <f t="shared" si="2"/>
        <v>0</v>
      </c>
      <c r="AH3" s="20">
        <f t="shared" si="2"/>
        <v>0</v>
      </c>
      <c r="AI3" s="20">
        <f t="shared" si="2"/>
        <v>0</v>
      </c>
      <c r="AJ3" s="20">
        <f t="shared" si="2"/>
        <v>0</v>
      </c>
      <c r="AK3" s="20"/>
      <c r="AL3" s="20"/>
      <c r="AM3" s="20">
        <f t="shared" si="3"/>
        <v>0</v>
      </c>
      <c r="AN3" s="20">
        <f t="shared" si="3"/>
        <v>0</v>
      </c>
      <c r="AO3" s="20">
        <f t="shared" si="3"/>
        <v>0</v>
      </c>
      <c r="AP3" s="20">
        <f t="shared" si="3"/>
        <v>0</v>
      </c>
      <c r="AQ3" s="20">
        <f t="shared" si="3"/>
        <v>0</v>
      </c>
      <c r="AR3" s="20">
        <f t="shared" si="3"/>
        <v>0</v>
      </c>
      <c r="AS3" s="20">
        <f t="shared" si="3"/>
        <v>0</v>
      </c>
    </row>
    <row r="4" spans="1:45" x14ac:dyDescent="0.25">
      <c r="A4" s="13" t="str">
        <f>IF(MAX(W$2:W4)=W3,"",MAX(W$2:W4))</f>
        <v/>
      </c>
      <c r="B4" s="34"/>
      <c r="C4" s="20"/>
      <c r="D4" s="20"/>
      <c r="E4" s="23" t="str">
        <f>IF(H4=Kalenderbasis!AH$11,Kalenderbasis!AK$11,IF(H4=Kalenderbasis!AH$12,Kalenderbasis!AK$12,IF(H4=Kalenderbasis!AH$13,Kalenderbasis!AK$13,IF(H4=Kalenderbasis!AH$14,Kalenderbasis!AK$14,IF(H4=Kalenderbasis!AH$15,Kalenderbasis!AK$15,IF(H4=Kalenderbasis!AH$16,Kalenderbasis!AK$16,IF(H4=Kalenderbasis!AH$17,Kalenderbasis!AK$17,IF(H4=Kalenderbasis!AH$18,Kalenderbasis!AK$18,""))))))))</f>
        <v/>
      </c>
      <c r="F4" s="43"/>
      <c r="G4" s="20">
        <f t="shared" si="0"/>
        <v>4</v>
      </c>
      <c r="H4" s="21">
        <f>H5-1</f>
        <v>45658</v>
      </c>
      <c r="I4" s="24" t="str">
        <f>IF(H4=Kalenderbasis!N$7,"Aschermittwoch",IF(H4=Kalenderbasis!H$7,"Karfreitag",IF(H4=Kalenderbasis!F$7,"Ostersonntag",IF(H4=Kalenderbasis!G$7,"Ostermontag",IF(H4=Kalenderbasis!J$7,"Christi Himmelfahrt",IF(H4=Kalenderbasis!K$7,"Pfingst-Sonntag",IF(H4=Kalenderbasis!L$7,"Pfingst-Montag",IF(H4=Kalenderbasis!M$7,"Fronleichnam",IF(H4=Kalenderbasis!Q$7,Kalenderbasis!Q$8,IF(H4=Kalenderbasis!R$7,Kalenderbasis!R$8,IF(H4=Kalenderbasis!S$7,Kalenderbasis!S$8,IF(H4=Kalenderbasis!T$7,Kalenderbasis!T$8,IF(H4=Kalenderbasis!U$7,Kalenderbasis!U$8,IF(H4=Kalenderbasis!V$7,Kalenderbasis!V$8,IF(H4=Kalenderbasis!W$7,Kalenderbasis!W$8,IF(H4=Kalenderbasis!X$7,Kalenderbasis!X$8,IF(H4=Kalenderbasis!Y$7,Kalenderbasis!Y$8,IF(H4=Kalenderbasis!Z$7,Kalenderbasis!Z$8,IF(H4=Kalenderbasis!AA$7,Kalenderbasis!AA$8,IF(H4=Kalenderbasis!AB$7,Kalenderbasis!AB$8,IF(H4=Kalenderbasis!O$7,Kalenderbasis!O$8,IF(H4=Kalenderbasis!P$7,Kalenderbasis!P$8,""))))))))))))))))))))))</f>
        <v>Neujahrsfeiertag</v>
      </c>
      <c r="J4" s="20" t="str">
        <f t="shared" si="4"/>
        <v/>
      </c>
      <c r="K4" s="25"/>
      <c r="L4" s="22"/>
      <c r="M4" s="22"/>
      <c r="N4" s="22"/>
      <c r="O4" s="22"/>
      <c r="P4" s="22"/>
      <c r="Q4" s="22"/>
      <c r="R4" s="22"/>
      <c r="S4" s="35"/>
      <c r="U4" s="20" t="str">
        <f t="shared" si="5"/>
        <v/>
      </c>
      <c r="V4" s="13">
        <f t="shared" si="6"/>
        <v>0</v>
      </c>
      <c r="W4" s="13">
        <f>SUM(V$2:V4)</f>
        <v>0</v>
      </c>
      <c r="X4" s="13" t="str">
        <f>IF(MAX(W$2:W4)=W3,"",MAX(W$2:W4))</f>
        <v/>
      </c>
      <c r="AA4" s="13">
        <f t="shared" si="1"/>
        <v>1</v>
      </c>
      <c r="AD4" s="20">
        <f t="shared" si="2"/>
        <v>0</v>
      </c>
      <c r="AE4" s="20">
        <f t="shared" si="2"/>
        <v>0</v>
      </c>
      <c r="AF4" s="20">
        <f t="shared" si="2"/>
        <v>0</v>
      </c>
      <c r="AG4" s="20">
        <f t="shared" si="2"/>
        <v>0</v>
      </c>
      <c r="AH4" s="20">
        <f t="shared" si="2"/>
        <v>0</v>
      </c>
      <c r="AI4" s="20">
        <f t="shared" si="2"/>
        <v>0</v>
      </c>
      <c r="AJ4" s="20">
        <f t="shared" si="2"/>
        <v>0</v>
      </c>
      <c r="AK4" s="20"/>
      <c r="AL4" s="20"/>
      <c r="AM4" s="20">
        <f t="shared" si="3"/>
        <v>0</v>
      </c>
      <c r="AN4" s="20">
        <f t="shared" si="3"/>
        <v>0</v>
      </c>
      <c r="AO4" s="20">
        <f t="shared" si="3"/>
        <v>0</v>
      </c>
      <c r="AP4" s="20">
        <f t="shared" si="3"/>
        <v>0</v>
      </c>
      <c r="AQ4" s="20">
        <f t="shared" si="3"/>
        <v>0</v>
      </c>
      <c r="AR4" s="20">
        <f t="shared" si="3"/>
        <v>0</v>
      </c>
      <c r="AS4" s="20">
        <f t="shared" si="3"/>
        <v>0</v>
      </c>
    </row>
    <row r="5" spans="1:45" x14ac:dyDescent="0.25">
      <c r="A5" s="13" t="str">
        <f>IF(MAX(W$2:W5)=W4,"",MAX(W$2:W5))</f>
        <v/>
      </c>
      <c r="B5" s="34"/>
      <c r="C5" s="20"/>
      <c r="D5" s="20"/>
      <c r="E5" s="23" t="str">
        <f>IF(H5=Kalenderbasis!AH$11,Kalenderbasis!AK$11,IF(H5=Kalenderbasis!AH$12,Kalenderbasis!AK$12,IF(H5=Kalenderbasis!AH$13,Kalenderbasis!AK$13,IF(H5=Kalenderbasis!AH$14,Kalenderbasis!AK$14,IF(H5=Kalenderbasis!AH$15,Kalenderbasis!AK$15,IF(H5=Kalenderbasis!AH$16,Kalenderbasis!AK$16,IF(H5=Kalenderbasis!AH$17,Kalenderbasis!AK$17,IF(H5=Kalenderbasis!AH$18,Kalenderbasis!AK$18,""))))))))</f>
        <v/>
      </c>
      <c r="F5" s="43" t="str">
        <f>IF(C5="K",Kalenderbasis!G2,"")</f>
        <v/>
      </c>
      <c r="G5" s="20">
        <f>WEEKDAY(H5)</f>
        <v>5</v>
      </c>
      <c r="H5" s="21">
        <f>Kalenderbasis!C6</f>
        <v>45659</v>
      </c>
      <c r="I5" s="24" t="str">
        <f>IF(H5=Kalenderbasis!N$7,"Aschermittwoch",IF(H5=Kalenderbasis!H$7,"Karfreitag",IF(H5=Kalenderbasis!F$7,"Ostersonntag",IF(H5=Kalenderbasis!G$7,"Ostermontag",IF(H5=Kalenderbasis!J$7,"Christi Himmelfahrt",IF(H5=Kalenderbasis!K$7,"Pfingst-Sonntag",IF(H5=Kalenderbasis!L$7,"Pfingst-Montag",IF(H5=Kalenderbasis!M$7,"Fronleichnam",IF(H5=Kalenderbasis!Q$7,Kalenderbasis!Q$8,IF(H5=Kalenderbasis!R$7,Kalenderbasis!R$8,IF(H5=Kalenderbasis!S$7,Kalenderbasis!S$8,IF(H5=Kalenderbasis!T$7,Kalenderbasis!T$8,IF(H5=Kalenderbasis!U$7,Kalenderbasis!U$8,IF(H5=Kalenderbasis!V$7,Kalenderbasis!V$8,IF(H5=Kalenderbasis!W$7,Kalenderbasis!W$8,IF(H5=Kalenderbasis!X$7,Kalenderbasis!X$8,IF(H5=Kalenderbasis!Y$7,Kalenderbasis!Y$8,IF(H5=Kalenderbasis!Z$7,Kalenderbasis!Z$8,IF(H5=Kalenderbasis!AA$7,Kalenderbasis!AA$8,IF(H5=Kalenderbasis!AB$7,Kalenderbasis!AB$8,IF(H5=Kalenderbasis!O$7,Kalenderbasis!O$8,IF(H5=Kalenderbasis!P$7,Kalenderbasis!P$8,""))))))))))))))))))))))</f>
        <v/>
      </c>
      <c r="J5" s="20" t="str">
        <f t="shared" si="4"/>
        <v/>
      </c>
      <c r="K5" s="25"/>
      <c r="L5" s="22"/>
      <c r="M5" s="22"/>
      <c r="N5" s="22"/>
      <c r="O5" s="22"/>
      <c r="P5" s="22"/>
      <c r="Q5" s="22"/>
      <c r="R5" s="22"/>
      <c r="S5" s="35"/>
      <c r="U5" s="20" t="str">
        <f t="shared" si="5"/>
        <v/>
      </c>
      <c r="V5" s="13">
        <f t="shared" si="6"/>
        <v>0</v>
      </c>
      <c r="W5" s="13">
        <f>SUM(V$2:V5)</f>
        <v>0</v>
      </c>
      <c r="X5" s="13" t="str">
        <f>IF(MAX(W$2:W5)=W4,"",MAX(W$2:W5))</f>
        <v/>
      </c>
      <c r="AA5" s="13">
        <f t="shared" si="1"/>
        <v>0</v>
      </c>
      <c r="AD5" s="20">
        <f t="shared" si="2"/>
        <v>0</v>
      </c>
      <c r="AE5" s="20">
        <f t="shared" si="2"/>
        <v>0</v>
      </c>
      <c r="AF5" s="20">
        <f t="shared" si="2"/>
        <v>0</v>
      </c>
      <c r="AG5" s="20">
        <f t="shared" si="2"/>
        <v>0</v>
      </c>
      <c r="AH5" s="20">
        <f t="shared" si="2"/>
        <v>0</v>
      </c>
      <c r="AI5" s="20">
        <f t="shared" si="2"/>
        <v>0</v>
      </c>
      <c r="AJ5" s="20">
        <f t="shared" si="2"/>
        <v>0</v>
      </c>
      <c r="AK5" s="20"/>
      <c r="AL5" s="20"/>
      <c r="AM5" s="20">
        <f t="shared" si="3"/>
        <v>0</v>
      </c>
      <c r="AN5" s="20">
        <f t="shared" si="3"/>
        <v>0</v>
      </c>
      <c r="AO5" s="20">
        <f t="shared" si="3"/>
        <v>0</v>
      </c>
      <c r="AP5" s="20">
        <f t="shared" si="3"/>
        <v>0</v>
      </c>
      <c r="AQ5" s="20">
        <f t="shared" si="3"/>
        <v>0</v>
      </c>
      <c r="AR5" s="20">
        <f t="shared" si="3"/>
        <v>0</v>
      </c>
      <c r="AS5" s="20">
        <f t="shared" si="3"/>
        <v>0</v>
      </c>
    </row>
    <row r="6" spans="1:45" x14ac:dyDescent="0.25">
      <c r="A6" s="13" t="str">
        <f>IF(MAX(W$2:W6)=W5,"",MAX(W$2:W6))</f>
        <v/>
      </c>
      <c r="B6" s="34"/>
      <c r="C6" s="20"/>
      <c r="D6" s="20"/>
      <c r="E6" s="23" t="str">
        <f>IF(H6=Kalenderbasis!AH$11,Kalenderbasis!AK$11,IF(H6=Kalenderbasis!AH$12,Kalenderbasis!AK$12,IF(H6=Kalenderbasis!AH$13,Kalenderbasis!AK$13,IF(H6=Kalenderbasis!AH$14,Kalenderbasis!AK$14,IF(H6=Kalenderbasis!AH$15,Kalenderbasis!AK$15,IF(H6=Kalenderbasis!AH$16,Kalenderbasis!AK$16,IF(H6=Kalenderbasis!AH$17,Kalenderbasis!AK$17,IF(H6=Kalenderbasis!AH$18,Kalenderbasis!AK$18,""))))))))</f>
        <v/>
      </c>
      <c r="F6" s="43"/>
      <c r="G6" s="20">
        <f t="shared" ref="G6:G70" si="7">WEEKDAY(H6)</f>
        <v>6</v>
      </c>
      <c r="H6" s="21">
        <f>H5+1</f>
        <v>45660</v>
      </c>
      <c r="I6" s="24" t="str">
        <f>IF(H6=Kalenderbasis!N$7,"Aschermittwoch",IF(H6=Kalenderbasis!H$7,"Karfreitag",IF(H6=Kalenderbasis!F$7,"Ostersonntag",IF(H6=Kalenderbasis!G$7,"Ostermontag",IF(H6=Kalenderbasis!J$7,"Christi Himmelfahrt",IF(H6=Kalenderbasis!K$7,"Pfingst-Sonntag",IF(H6=Kalenderbasis!L$7,"Pfingst-Montag",IF(H6=Kalenderbasis!M$7,"Fronleichnam",IF(H6=Kalenderbasis!Q$7,Kalenderbasis!Q$8,IF(H6=Kalenderbasis!R$7,Kalenderbasis!R$8,IF(H6=Kalenderbasis!S$7,Kalenderbasis!S$8,IF(H6=Kalenderbasis!T$7,Kalenderbasis!T$8,IF(H6=Kalenderbasis!U$7,Kalenderbasis!U$8,IF(H6=Kalenderbasis!V$7,Kalenderbasis!V$8,IF(H6=Kalenderbasis!W$7,Kalenderbasis!W$8,IF(H6=Kalenderbasis!X$7,Kalenderbasis!X$8,IF(H6=Kalenderbasis!Y$7,Kalenderbasis!Y$8,IF(H6=Kalenderbasis!Z$7,Kalenderbasis!Z$8,IF(H6=Kalenderbasis!AA$7,Kalenderbasis!AA$8,IF(H6=Kalenderbasis!AB$7,Kalenderbasis!AB$8,IF(H6=Kalenderbasis!O$7,Kalenderbasis!O$8,IF(H6=Kalenderbasis!P$7,Kalenderbasis!P$8,""))))))))))))))))))))))</f>
        <v/>
      </c>
      <c r="J6" s="20" t="str">
        <f t="shared" si="4"/>
        <v/>
      </c>
      <c r="K6" s="25"/>
      <c r="L6" s="22"/>
      <c r="M6" s="22"/>
      <c r="N6" s="22"/>
      <c r="O6" s="22"/>
      <c r="P6" s="22"/>
      <c r="Q6" s="22"/>
      <c r="R6" s="22"/>
      <c r="S6" s="35"/>
      <c r="U6" s="20" t="str">
        <f t="shared" si="5"/>
        <v/>
      </c>
      <c r="V6" s="13">
        <f t="shared" si="6"/>
        <v>0</v>
      </c>
      <c r="W6" s="13">
        <f>SUM(V$2:V6)</f>
        <v>0</v>
      </c>
      <c r="X6" s="13" t="str">
        <f>IF(MAX(W$2:W6)=W5,"",MAX(W$2:W6))</f>
        <v/>
      </c>
      <c r="AA6" s="13">
        <f t="shared" si="1"/>
        <v>0</v>
      </c>
      <c r="AD6" s="20">
        <f t="shared" si="2"/>
        <v>0</v>
      </c>
      <c r="AE6" s="20">
        <f t="shared" si="2"/>
        <v>0</v>
      </c>
      <c r="AF6" s="20">
        <f t="shared" si="2"/>
        <v>0</v>
      </c>
      <c r="AG6" s="20">
        <f t="shared" si="2"/>
        <v>0</v>
      </c>
      <c r="AH6" s="20">
        <f t="shared" si="2"/>
        <v>0</v>
      </c>
      <c r="AI6" s="20">
        <f t="shared" si="2"/>
        <v>0</v>
      </c>
      <c r="AJ6" s="20">
        <f t="shared" si="2"/>
        <v>0</v>
      </c>
      <c r="AK6" s="20"/>
      <c r="AL6" s="20"/>
      <c r="AM6" s="20">
        <f t="shared" si="3"/>
        <v>0</v>
      </c>
      <c r="AN6" s="20">
        <f t="shared" si="3"/>
        <v>0</v>
      </c>
      <c r="AO6" s="20">
        <f t="shared" si="3"/>
        <v>0</v>
      </c>
      <c r="AP6" s="20">
        <f t="shared" si="3"/>
        <v>0</v>
      </c>
      <c r="AQ6" s="20">
        <f t="shared" si="3"/>
        <v>0</v>
      </c>
      <c r="AR6" s="20">
        <f t="shared" si="3"/>
        <v>0</v>
      </c>
      <c r="AS6" s="20">
        <f t="shared" si="3"/>
        <v>0</v>
      </c>
    </row>
    <row r="7" spans="1:45" x14ac:dyDescent="0.25">
      <c r="A7" s="13" t="str">
        <f>IF(MAX(W$2:W7)=W6,"",MAX(W$2:W7))</f>
        <v/>
      </c>
      <c r="B7" s="34"/>
      <c r="C7" s="20"/>
      <c r="D7" s="20"/>
      <c r="E7" s="23" t="str">
        <f>IF(H7=Kalenderbasis!AH$11,Kalenderbasis!AK$11,IF(H7=Kalenderbasis!AH$12,Kalenderbasis!AK$12,IF(H7=Kalenderbasis!AH$13,Kalenderbasis!AK$13,IF(H7=Kalenderbasis!AH$14,Kalenderbasis!AK$14,IF(H7=Kalenderbasis!AH$15,Kalenderbasis!AK$15,IF(H7=Kalenderbasis!AH$16,Kalenderbasis!AK$16,IF(H7=Kalenderbasis!AH$17,Kalenderbasis!AK$17,IF(H7=Kalenderbasis!AH$18,Kalenderbasis!AK$18,""))))))))</f>
        <v/>
      </c>
      <c r="F7" s="43"/>
      <c r="G7" s="20">
        <f t="shared" si="7"/>
        <v>7</v>
      </c>
      <c r="H7" s="21">
        <f>H6+1</f>
        <v>45661</v>
      </c>
      <c r="I7" s="24" t="str">
        <f>IF(H7=Kalenderbasis!N$7,"Aschermittwoch",IF(H7=Kalenderbasis!H$7,"Karfreitag",IF(H7=Kalenderbasis!F$7,"Ostersonntag",IF(H7=Kalenderbasis!G$7,"Ostermontag",IF(H7=Kalenderbasis!J$7,"Christi Himmelfahrt",IF(H7=Kalenderbasis!K$7,"Pfingst-Sonntag",IF(H7=Kalenderbasis!L$7,"Pfingst-Montag",IF(H7=Kalenderbasis!M$7,"Fronleichnam",IF(H7=Kalenderbasis!Q$7,Kalenderbasis!Q$8,IF(H7=Kalenderbasis!R$7,Kalenderbasis!R$8,IF(H7=Kalenderbasis!S$7,Kalenderbasis!S$8,IF(H7=Kalenderbasis!T$7,Kalenderbasis!T$8,IF(H7=Kalenderbasis!U$7,Kalenderbasis!U$8,IF(H7=Kalenderbasis!V$7,Kalenderbasis!V$8,IF(H7=Kalenderbasis!W$7,Kalenderbasis!W$8,IF(H7=Kalenderbasis!X$7,Kalenderbasis!X$8,IF(H7=Kalenderbasis!Y$7,Kalenderbasis!Y$8,IF(H7=Kalenderbasis!Z$7,Kalenderbasis!Z$8,IF(H7=Kalenderbasis!AA$7,Kalenderbasis!AA$8,IF(H7=Kalenderbasis!AB$7,Kalenderbasis!AB$8,IF(H7=Kalenderbasis!O$7,Kalenderbasis!O$8,IF(H7=Kalenderbasis!P$7,Kalenderbasis!P$8,""))))))))))))))))))))))</f>
        <v/>
      </c>
      <c r="J7" s="20" t="str">
        <f t="shared" si="4"/>
        <v/>
      </c>
      <c r="K7" s="25"/>
      <c r="L7" s="22"/>
      <c r="M7" s="22"/>
      <c r="N7" s="22"/>
      <c r="O7" s="22"/>
      <c r="P7" s="22"/>
      <c r="Q7" s="22"/>
      <c r="R7" s="22"/>
      <c r="S7" s="35"/>
      <c r="U7" s="20" t="str">
        <f t="shared" si="5"/>
        <v/>
      </c>
      <c r="V7" s="13">
        <f t="shared" si="6"/>
        <v>0</v>
      </c>
      <c r="W7" s="13">
        <f>SUM(V$2:V7)</f>
        <v>0</v>
      </c>
      <c r="X7" s="13" t="str">
        <f>IF(MAX(W$2:W7)=W6,"",MAX(W$2:W7))</f>
        <v/>
      </c>
      <c r="AA7" s="13">
        <f t="shared" si="1"/>
        <v>0</v>
      </c>
      <c r="AD7" s="20">
        <f t="shared" si="2"/>
        <v>0</v>
      </c>
      <c r="AE7" s="20">
        <f t="shared" si="2"/>
        <v>0</v>
      </c>
      <c r="AF7" s="20">
        <f t="shared" si="2"/>
        <v>0</v>
      </c>
      <c r="AG7" s="20">
        <f t="shared" si="2"/>
        <v>0</v>
      </c>
      <c r="AH7" s="20">
        <f t="shared" si="2"/>
        <v>0</v>
      </c>
      <c r="AI7" s="20">
        <f t="shared" si="2"/>
        <v>0</v>
      </c>
      <c r="AJ7" s="20">
        <f t="shared" si="2"/>
        <v>0</v>
      </c>
      <c r="AK7" s="20"/>
      <c r="AL7" s="20"/>
      <c r="AM7" s="20">
        <f t="shared" si="3"/>
        <v>0</v>
      </c>
      <c r="AN7" s="20">
        <f t="shared" si="3"/>
        <v>0</v>
      </c>
      <c r="AO7" s="20">
        <f t="shared" si="3"/>
        <v>0</v>
      </c>
      <c r="AP7" s="20">
        <f t="shared" si="3"/>
        <v>0</v>
      </c>
      <c r="AQ7" s="20">
        <f t="shared" si="3"/>
        <v>0</v>
      </c>
      <c r="AR7" s="20">
        <f t="shared" si="3"/>
        <v>0</v>
      </c>
      <c r="AS7" s="20">
        <f t="shared" si="3"/>
        <v>0</v>
      </c>
    </row>
    <row r="8" spans="1:45" x14ac:dyDescent="0.25">
      <c r="A8" s="13" t="str">
        <f>IF(MAX(W$2:W8)=W7,"",MAX(W$2:W8))</f>
        <v/>
      </c>
      <c r="B8" s="34"/>
      <c r="C8" s="20"/>
      <c r="D8" s="20"/>
      <c r="E8" s="23" t="str">
        <f>IF(H8=Kalenderbasis!AH$11,Kalenderbasis!AK$11,IF(H8=Kalenderbasis!AH$12,Kalenderbasis!AK$12,IF(H8=Kalenderbasis!AH$13,Kalenderbasis!AK$13,IF(H8=Kalenderbasis!AH$14,Kalenderbasis!AK$14,IF(H8=Kalenderbasis!AH$15,Kalenderbasis!AK$15,IF(H8=Kalenderbasis!AH$16,Kalenderbasis!AK$16,IF(H8=Kalenderbasis!AH$17,Kalenderbasis!AK$17,IF(H8=Kalenderbasis!AH$18,Kalenderbasis!AK$18,""))))))))</f>
        <v/>
      </c>
      <c r="F8" s="43"/>
      <c r="G8" s="20">
        <f t="shared" si="7"/>
        <v>1</v>
      </c>
      <c r="H8" s="21">
        <f>H7+1</f>
        <v>45662</v>
      </c>
      <c r="I8" s="24" t="str">
        <f>IF(H8=Kalenderbasis!N$7,"Aschermittwoch",IF(H8=Kalenderbasis!H$7,"Karfreitag",IF(H8=Kalenderbasis!F$7,"Ostersonntag",IF(H8=Kalenderbasis!G$7,"Ostermontag",IF(H8=Kalenderbasis!J$7,"Christi Himmelfahrt",IF(H8=Kalenderbasis!K$7,"Pfingst-Sonntag",IF(H8=Kalenderbasis!L$7,"Pfingst-Montag",IF(H8=Kalenderbasis!M$7,"Fronleichnam",IF(H8=Kalenderbasis!Q$7,Kalenderbasis!Q$8,IF(H8=Kalenderbasis!R$7,Kalenderbasis!R$8,IF(H8=Kalenderbasis!S$7,Kalenderbasis!S$8,IF(H8=Kalenderbasis!T$7,Kalenderbasis!T$8,IF(H8=Kalenderbasis!U$7,Kalenderbasis!U$8,IF(H8=Kalenderbasis!V$7,Kalenderbasis!V$8,IF(H8=Kalenderbasis!W$7,Kalenderbasis!W$8,IF(H8=Kalenderbasis!X$7,Kalenderbasis!X$8,IF(H8=Kalenderbasis!Y$7,Kalenderbasis!Y$8,IF(H8=Kalenderbasis!Z$7,Kalenderbasis!Z$8,IF(H8=Kalenderbasis!AA$7,Kalenderbasis!AA$8,IF(H8=Kalenderbasis!AB$7,Kalenderbasis!AB$8,IF(H8=Kalenderbasis!O$7,Kalenderbasis!O$8,IF(H8=Kalenderbasis!P$7,Kalenderbasis!P$8,""))))))))))))))))))))))</f>
        <v/>
      </c>
      <c r="J8" s="20" t="str">
        <f t="shared" ref="J8" si="8">IF(C8="K","Kapitel",IF(C8="B","Burggraben",""))</f>
        <v/>
      </c>
      <c r="K8" s="25"/>
      <c r="L8" s="22"/>
      <c r="M8" s="22"/>
      <c r="N8" s="22"/>
      <c r="O8" s="22"/>
      <c r="P8" s="22"/>
      <c r="Q8" s="22"/>
      <c r="R8" s="22"/>
      <c r="S8" s="35"/>
      <c r="U8" s="20" t="str">
        <f t="shared" si="5"/>
        <v/>
      </c>
      <c r="V8" s="13">
        <f t="shared" si="6"/>
        <v>0</v>
      </c>
      <c r="W8" s="13">
        <f>SUM(V$2:V8)</f>
        <v>0</v>
      </c>
      <c r="X8" s="13" t="str">
        <f>IF(MAX(W$2:W8)=W7,"",MAX(W$2:W8))</f>
        <v/>
      </c>
      <c r="AA8" s="13">
        <f t="shared" si="1"/>
        <v>0</v>
      </c>
      <c r="AD8" s="20">
        <f t="shared" si="2"/>
        <v>0</v>
      </c>
      <c r="AE8" s="20">
        <f t="shared" si="2"/>
        <v>0</v>
      </c>
      <c r="AF8" s="20">
        <f t="shared" si="2"/>
        <v>0</v>
      </c>
      <c r="AG8" s="20">
        <f t="shared" si="2"/>
        <v>0</v>
      </c>
      <c r="AH8" s="20">
        <f t="shared" si="2"/>
        <v>0</v>
      </c>
      <c r="AI8" s="20">
        <f t="shared" si="2"/>
        <v>0</v>
      </c>
      <c r="AJ8" s="20">
        <f t="shared" si="2"/>
        <v>0</v>
      </c>
      <c r="AK8" s="20"/>
      <c r="AL8" s="20"/>
      <c r="AM8" s="20">
        <f t="shared" si="3"/>
        <v>0</v>
      </c>
      <c r="AN8" s="20">
        <f t="shared" si="3"/>
        <v>0</v>
      </c>
      <c r="AO8" s="20">
        <f t="shared" si="3"/>
        <v>0</v>
      </c>
      <c r="AP8" s="20">
        <f t="shared" si="3"/>
        <v>0</v>
      </c>
      <c r="AQ8" s="20">
        <f t="shared" si="3"/>
        <v>0</v>
      </c>
      <c r="AR8" s="20">
        <f t="shared" si="3"/>
        <v>0</v>
      </c>
      <c r="AS8" s="20">
        <f t="shared" si="3"/>
        <v>0</v>
      </c>
    </row>
    <row r="9" spans="1:45" x14ac:dyDescent="0.25">
      <c r="A9" s="13" t="str">
        <f>IF(MAX(W$2:W9)=W8,"",MAX(W$2:W9))</f>
        <v/>
      </c>
      <c r="B9" s="34"/>
      <c r="C9" s="20"/>
      <c r="D9" s="20"/>
      <c r="E9" s="23" t="str">
        <f>IF(H9=Kalenderbasis!AH$11,Kalenderbasis!AK$11,IF(H9=Kalenderbasis!AH$12,Kalenderbasis!AK$12,IF(H9=Kalenderbasis!AH$13,Kalenderbasis!AK$13,IF(H9=Kalenderbasis!AH$14,Kalenderbasis!AK$14,IF(H9=Kalenderbasis!AH$15,Kalenderbasis!AK$15,IF(H9=Kalenderbasis!AH$16,Kalenderbasis!AK$16,IF(H9=Kalenderbasis!AH$17,Kalenderbasis!AK$17,IF(H9=Kalenderbasis!AH$18,Kalenderbasis!AK$18,""))))))))</f>
        <v/>
      </c>
      <c r="F9" s="43"/>
      <c r="G9" s="20">
        <f t="shared" si="7"/>
        <v>2</v>
      </c>
      <c r="H9" s="21">
        <f>H8+1</f>
        <v>45663</v>
      </c>
      <c r="I9" s="24" t="str">
        <f>IF(H9=Kalenderbasis!N$7,"Aschermittwoch",IF(H9=Kalenderbasis!H$7,"Karfreitag",IF(H9=Kalenderbasis!F$7,"Ostersonntag",IF(H9=Kalenderbasis!G$7,"Ostermontag",IF(H9=Kalenderbasis!J$7,"Christi Himmelfahrt",IF(H9=Kalenderbasis!K$7,"Pfingst-Sonntag",IF(H9=Kalenderbasis!L$7,"Pfingst-Montag",IF(H9=Kalenderbasis!M$7,"Fronleichnam",IF(H9=Kalenderbasis!Q$7,Kalenderbasis!Q$8,IF(H9=Kalenderbasis!R$7,Kalenderbasis!R$8,IF(H9=Kalenderbasis!S$7,Kalenderbasis!S$8,IF(H9=Kalenderbasis!T$7,Kalenderbasis!T$8,IF(H9=Kalenderbasis!U$7,Kalenderbasis!U$8,IF(H9=Kalenderbasis!V$7,Kalenderbasis!V$8,IF(H9=Kalenderbasis!W$7,Kalenderbasis!W$8,IF(H9=Kalenderbasis!X$7,Kalenderbasis!X$8,IF(H9=Kalenderbasis!Y$7,Kalenderbasis!Y$8,IF(H9=Kalenderbasis!Z$7,Kalenderbasis!Z$8,IF(H9=Kalenderbasis!AA$7,Kalenderbasis!AA$8,IF(H9=Kalenderbasis!AB$7,Kalenderbasis!AB$8,IF(H9=Kalenderbasis!O$7,Kalenderbasis!O$8,IF(H9=Kalenderbasis!P$7,Kalenderbasis!P$8,""))))))))))))))))))))))</f>
        <v>Hl. Dreikönig</v>
      </c>
      <c r="J9" s="20" t="str">
        <f t="shared" si="4"/>
        <v/>
      </c>
      <c r="K9" s="25"/>
      <c r="L9" s="22"/>
      <c r="M9" s="22"/>
      <c r="N9" s="22"/>
      <c r="O9" s="22"/>
      <c r="P9" s="22"/>
      <c r="Q9" s="22"/>
      <c r="R9" s="22"/>
      <c r="S9" s="35"/>
      <c r="U9" s="20" t="str">
        <f t="shared" si="5"/>
        <v/>
      </c>
      <c r="V9" s="13">
        <f t="shared" si="6"/>
        <v>0</v>
      </c>
      <c r="W9" s="13">
        <f>SUM(V$2:V9)</f>
        <v>0</v>
      </c>
      <c r="X9" s="13" t="str">
        <f>IF(MAX(W$2:W9)=W8,"",MAX(W$2:W9))</f>
        <v/>
      </c>
      <c r="AA9" s="13">
        <f t="shared" ref="AA9:AA21" si="9">IF(I9="",0,1)</f>
        <v>1</v>
      </c>
      <c r="AD9" s="20">
        <f t="shared" si="2"/>
        <v>0</v>
      </c>
      <c r="AE9" s="20">
        <f t="shared" si="2"/>
        <v>0</v>
      </c>
      <c r="AF9" s="20">
        <f t="shared" si="2"/>
        <v>0</v>
      </c>
      <c r="AG9" s="20">
        <f t="shared" si="2"/>
        <v>0</v>
      </c>
      <c r="AH9" s="20">
        <f t="shared" si="2"/>
        <v>0</v>
      </c>
      <c r="AI9" s="20">
        <f t="shared" si="2"/>
        <v>0</v>
      </c>
      <c r="AJ9" s="20">
        <f t="shared" si="2"/>
        <v>0</v>
      </c>
      <c r="AK9" s="20"/>
      <c r="AL9" s="20"/>
      <c r="AM9" s="20">
        <f t="shared" si="3"/>
        <v>0</v>
      </c>
      <c r="AN9" s="20">
        <f t="shared" si="3"/>
        <v>0</v>
      </c>
      <c r="AO9" s="20">
        <f t="shared" si="3"/>
        <v>0</v>
      </c>
      <c r="AP9" s="20">
        <f t="shared" si="3"/>
        <v>0</v>
      </c>
      <c r="AQ9" s="20">
        <f t="shared" si="3"/>
        <v>0</v>
      </c>
      <c r="AR9" s="20">
        <f t="shared" si="3"/>
        <v>0</v>
      </c>
      <c r="AS9" s="20">
        <f t="shared" si="3"/>
        <v>0</v>
      </c>
    </row>
    <row r="10" spans="1:45" x14ac:dyDescent="0.25">
      <c r="A10" s="13" t="str">
        <f>IF(MAX(W$2:W10)=W9,"",MAX(W$2:W10))</f>
        <v/>
      </c>
      <c r="B10" s="34"/>
      <c r="C10" s="20"/>
      <c r="D10" s="20"/>
      <c r="E10" s="23" t="str">
        <f>IF(H10=Kalenderbasis!AH$11,Kalenderbasis!AK$11,IF(H10=Kalenderbasis!AH$12,Kalenderbasis!AK$12,IF(H10=Kalenderbasis!AH$13,Kalenderbasis!AK$13,IF(H10=Kalenderbasis!AH$14,Kalenderbasis!AK$14,IF(H10=Kalenderbasis!AH$15,Kalenderbasis!AK$15,IF(H10=Kalenderbasis!AH$16,Kalenderbasis!AK$16,IF(H10=Kalenderbasis!AH$17,Kalenderbasis!AK$17,IF(H10=Kalenderbasis!AH$18,Kalenderbasis!AK$18,""))))))))</f>
        <v/>
      </c>
      <c r="F10" s="43"/>
      <c r="G10" s="20">
        <f t="shared" si="7"/>
        <v>3</v>
      </c>
      <c r="H10" s="21">
        <f t="shared" ref="H10:H36" si="10">H9+1</f>
        <v>45664</v>
      </c>
      <c r="I10" s="24" t="str">
        <f>IF(H10=Kalenderbasis!N$7,"Aschermittwoch",IF(H10=Kalenderbasis!H$7,"Karfreitag",IF(H10=Kalenderbasis!F$7,"Ostersonntag",IF(H10=Kalenderbasis!G$7,"Ostermontag",IF(H10=Kalenderbasis!J$7,"Christi Himmelfahrt",IF(H10=Kalenderbasis!K$7,"Pfingst-Sonntag",IF(H10=Kalenderbasis!L$7,"Pfingst-Montag",IF(H10=Kalenderbasis!M$7,"Fronleichnam",IF(H10=Kalenderbasis!Q$7,Kalenderbasis!Q$8,IF(H10=Kalenderbasis!R$7,Kalenderbasis!R$8,IF(H10=Kalenderbasis!S$7,Kalenderbasis!S$8,IF(H10=Kalenderbasis!T$7,Kalenderbasis!T$8,IF(H10=Kalenderbasis!U$7,Kalenderbasis!U$8,IF(H10=Kalenderbasis!V$7,Kalenderbasis!V$8,IF(H10=Kalenderbasis!W$7,Kalenderbasis!W$8,IF(H10=Kalenderbasis!X$7,Kalenderbasis!X$8,IF(H10=Kalenderbasis!Y$7,Kalenderbasis!Y$8,IF(H10=Kalenderbasis!Z$7,Kalenderbasis!Z$8,IF(H10=Kalenderbasis!AA$7,Kalenderbasis!AA$8,IF(H10=Kalenderbasis!AB$7,Kalenderbasis!AB$8,IF(H10=Kalenderbasis!O$7,Kalenderbasis!O$8,IF(H10=Kalenderbasis!P$7,Kalenderbasis!P$8,""))))))))))))))))))))))</f>
        <v/>
      </c>
      <c r="J10" s="20" t="str">
        <f t="shared" si="4"/>
        <v/>
      </c>
      <c r="K10" s="25"/>
      <c r="L10" s="22"/>
      <c r="M10" s="22"/>
      <c r="N10" s="22"/>
      <c r="O10" s="22"/>
      <c r="P10" s="22"/>
      <c r="Q10" s="22"/>
      <c r="R10" s="22"/>
      <c r="S10" s="35"/>
      <c r="U10" s="20" t="str">
        <f t="shared" si="5"/>
        <v/>
      </c>
      <c r="V10" s="13">
        <f t="shared" si="6"/>
        <v>0</v>
      </c>
      <c r="W10" s="13">
        <f>SUM(V$2:V10)</f>
        <v>0</v>
      </c>
      <c r="X10" s="13" t="str">
        <f>IF(MAX(W$2:W10)=W9,"",MAX(W$2:W10))</f>
        <v/>
      </c>
      <c r="AA10" s="13">
        <f t="shared" si="9"/>
        <v>0</v>
      </c>
      <c r="AD10" s="20">
        <f t="shared" si="2"/>
        <v>0</v>
      </c>
      <c r="AE10" s="20">
        <f t="shared" si="2"/>
        <v>0</v>
      </c>
      <c r="AF10" s="20">
        <f t="shared" si="2"/>
        <v>0</v>
      </c>
      <c r="AG10" s="20">
        <f t="shared" si="2"/>
        <v>0</v>
      </c>
      <c r="AH10" s="20">
        <f t="shared" si="2"/>
        <v>0</v>
      </c>
      <c r="AI10" s="20">
        <f t="shared" si="2"/>
        <v>0</v>
      </c>
      <c r="AJ10" s="20">
        <f t="shared" si="2"/>
        <v>0</v>
      </c>
      <c r="AK10" s="20"/>
      <c r="AL10" s="20"/>
      <c r="AM10" s="20">
        <f t="shared" si="3"/>
        <v>0</v>
      </c>
      <c r="AN10" s="20">
        <f t="shared" si="3"/>
        <v>0</v>
      </c>
      <c r="AO10" s="20">
        <f t="shared" si="3"/>
        <v>0</v>
      </c>
      <c r="AP10" s="20">
        <f t="shared" si="3"/>
        <v>0</v>
      </c>
      <c r="AQ10" s="20">
        <f t="shared" si="3"/>
        <v>0</v>
      </c>
      <c r="AR10" s="20">
        <f t="shared" si="3"/>
        <v>0</v>
      </c>
      <c r="AS10" s="20">
        <f t="shared" si="3"/>
        <v>0</v>
      </c>
    </row>
    <row r="11" spans="1:45" x14ac:dyDescent="0.25">
      <c r="A11" s="13" t="str">
        <f>IF(MAX(W$2:W11)=W10,"",MAX(W$2:W11))</f>
        <v/>
      </c>
      <c r="B11" s="34"/>
      <c r="C11" s="20"/>
      <c r="D11" s="20"/>
      <c r="E11" s="23" t="str">
        <f>IF(H11=Kalenderbasis!AH$11,Kalenderbasis!AK$11,IF(H11=Kalenderbasis!AH$12,Kalenderbasis!AK$12,IF(H11=Kalenderbasis!AH$13,Kalenderbasis!AK$13,IF(H11=Kalenderbasis!AH$14,Kalenderbasis!AK$14,IF(H11=Kalenderbasis!AH$15,Kalenderbasis!AK$15,IF(H11=Kalenderbasis!AH$16,Kalenderbasis!AK$16,IF(H11=Kalenderbasis!AH$17,Kalenderbasis!AK$17,IF(H11=Kalenderbasis!AH$18,Kalenderbasis!AK$18,""))))))))</f>
        <v>RW</v>
      </c>
      <c r="F11" s="43"/>
      <c r="G11" s="20">
        <f t="shared" si="7"/>
        <v>4</v>
      </c>
      <c r="H11" s="21">
        <f>H10+1</f>
        <v>45665</v>
      </c>
      <c r="I11" s="24" t="str">
        <f>IF(H11=Kalenderbasis!N$7,"Aschermittwoch",IF(H11=Kalenderbasis!H$7,"Karfreitag",IF(H11=Kalenderbasis!F$7,"Ostersonntag",IF(H11=Kalenderbasis!G$7,"Ostermontag",IF(H11=Kalenderbasis!J$7,"Christi Himmelfahrt",IF(H11=Kalenderbasis!K$7,"Pfingst-Sonntag",IF(H11=Kalenderbasis!L$7,"Pfingst-Montag",IF(H11=Kalenderbasis!M$7,"Fronleichnam",IF(H11=Kalenderbasis!Q$7,Kalenderbasis!Q$8,IF(H11=Kalenderbasis!R$7,Kalenderbasis!R$8,IF(H11=Kalenderbasis!S$7,Kalenderbasis!S$8,IF(H11=Kalenderbasis!T$7,Kalenderbasis!T$8,IF(H11=Kalenderbasis!U$7,Kalenderbasis!U$8,IF(H11=Kalenderbasis!V$7,Kalenderbasis!V$8,IF(H11=Kalenderbasis!W$7,Kalenderbasis!W$8,IF(H11=Kalenderbasis!X$7,Kalenderbasis!X$8,IF(H11=Kalenderbasis!Y$7,Kalenderbasis!Y$8,IF(H11=Kalenderbasis!Z$7,Kalenderbasis!Z$8,IF(H11=Kalenderbasis!AA$7,Kalenderbasis!AA$8,IF(H11=Kalenderbasis!AB$7,Kalenderbasis!AB$8,IF(H11=Kalenderbasis!O$7,Kalenderbasis!O$8,IF(H11=Kalenderbasis!P$7,Kalenderbasis!P$8,""))))))))))))))))))))))</f>
        <v/>
      </c>
      <c r="J11" s="20" t="str">
        <f t="shared" si="4"/>
        <v/>
      </c>
      <c r="K11" s="25"/>
      <c r="L11" s="22"/>
      <c r="M11" s="22"/>
      <c r="N11" s="22"/>
      <c r="O11" s="22"/>
      <c r="P11" s="22"/>
      <c r="Q11" s="22"/>
      <c r="R11" s="22"/>
      <c r="S11" s="35"/>
      <c r="U11" s="20" t="str">
        <f t="shared" si="5"/>
        <v>RW</v>
      </c>
      <c r="V11" s="13">
        <f t="shared" si="6"/>
        <v>0</v>
      </c>
      <c r="W11" s="13">
        <f>SUM(V$2:V11)</f>
        <v>0</v>
      </c>
      <c r="X11" s="13" t="str">
        <f>IF(MAX(W$2:W11)=W10,"",MAX(W$2:W11))</f>
        <v/>
      </c>
      <c r="AA11" s="13">
        <f t="shared" si="9"/>
        <v>0</v>
      </c>
      <c r="AD11" s="20">
        <f t="shared" si="2"/>
        <v>0</v>
      </c>
      <c r="AE11" s="20">
        <f t="shared" si="2"/>
        <v>0</v>
      </c>
      <c r="AF11" s="20">
        <f t="shared" si="2"/>
        <v>0</v>
      </c>
      <c r="AG11" s="20">
        <f t="shared" si="2"/>
        <v>0</v>
      </c>
      <c r="AH11" s="20">
        <f t="shared" si="2"/>
        <v>0</v>
      </c>
      <c r="AI11" s="20">
        <f t="shared" si="2"/>
        <v>0</v>
      </c>
      <c r="AJ11" s="20">
        <f t="shared" si="2"/>
        <v>0</v>
      </c>
      <c r="AK11" s="20"/>
      <c r="AL11" s="20"/>
      <c r="AM11" s="20">
        <f t="shared" si="3"/>
        <v>0</v>
      </c>
      <c r="AN11" s="20">
        <f t="shared" si="3"/>
        <v>0</v>
      </c>
      <c r="AO11" s="20">
        <f t="shared" si="3"/>
        <v>0</v>
      </c>
      <c r="AP11" s="20">
        <f t="shared" si="3"/>
        <v>0</v>
      </c>
      <c r="AQ11" s="20">
        <f t="shared" si="3"/>
        <v>0</v>
      </c>
      <c r="AR11" s="20">
        <f t="shared" si="3"/>
        <v>0</v>
      </c>
      <c r="AS11" s="20">
        <f t="shared" si="3"/>
        <v>0</v>
      </c>
    </row>
    <row r="12" spans="1:45" x14ac:dyDescent="0.25">
      <c r="A12" s="13">
        <f>IF(MAX(W$2:W12)=W11,"",MAX(W$2:W12))</f>
        <v>1</v>
      </c>
      <c r="B12" s="34" t="s">
        <v>28</v>
      </c>
      <c r="C12" s="20" t="s">
        <v>29</v>
      </c>
      <c r="D12" s="20"/>
      <c r="E12" s="23" t="str">
        <f>IF(H12=Kalenderbasis!AH$11,Kalenderbasis!AK$11,IF(H12=Kalenderbasis!AH$12,Kalenderbasis!AK$12,IF(H12=Kalenderbasis!AH$13,Kalenderbasis!AK$13,IF(H12=Kalenderbasis!AH$14,Kalenderbasis!AK$14,IF(H12=Kalenderbasis!AH$15,Kalenderbasis!AK$15,IF(H12=Kalenderbasis!AH$16,Kalenderbasis!AK$16,IF(H12=Kalenderbasis!AH$17,Kalenderbasis!AK$17,IF(H12=Kalenderbasis!AH$18,Kalenderbasis!AK$18,""))))))))</f>
        <v/>
      </c>
      <c r="F12" s="43">
        <f>IF(C12="K",Kalenderbasis!G2,"")</f>
        <v>1276</v>
      </c>
      <c r="G12" s="20">
        <f t="shared" si="7"/>
        <v>5</v>
      </c>
      <c r="H12" s="21">
        <f t="shared" si="10"/>
        <v>45666</v>
      </c>
      <c r="I12" s="24" t="str">
        <f>IF(H12=Kalenderbasis!N$7,"Aschermittwoch",IF(H12=Kalenderbasis!H$7,"Karfreitag",IF(H12=Kalenderbasis!F$7,"Ostersonntag",IF(H12=Kalenderbasis!G$7,"Ostermontag",IF(H12=Kalenderbasis!J$7,"Christi Himmelfahrt",IF(H12=Kalenderbasis!K$7,"Pfingst-Sonntag",IF(H12=Kalenderbasis!L$7,"Pfingst-Montag",IF(H12=Kalenderbasis!M$7,"Fronleichnam",IF(H12=Kalenderbasis!Q$7,Kalenderbasis!Q$8,IF(H12=Kalenderbasis!R$7,Kalenderbasis!R$8,IF(H12=Kalenderbasis!S$7,Kalenderbasis!S$8,IF(H12=Kalenderbasis!T$7,Kalenderbasis!T$8,IF(H12=Kalenderbasis!U$7,Kalenderbasis!U$8,IF(H12=Kalenderbasis!V$7,Kalenderbasis!V$8,IF(H12=Kalenderbasis!W$7,Kalenderbasis!W$8,IF(H12=Kalenderbasis!X$7,Kalenderbasis!X$8,IF(H12=Kalenderbasis!Y$7,Kalenderbasis!Y$8,IF(H12=Kalenderbasis!Z$7,Kalenderbasis!Z$8,IF(H12=Kalenderbasis!AA$7,Kalenderbasis!AA$8,IF(H12=Kalenderbasis!AB$7,Kalenderbasis!AB$8,IF(H12=Kalenderbasis!O$7,Kalenderbasis!O$8,IF(H12=Kalenderbasis!P$7,Kalenderbasis!P$8,""))))))))))))))))))))))</f>
        <v/>
      </c>
      <c r="J12" s="20" t="s">
        <v>45</v>
      </c>
      <c r="K12" s="25" t="s">
        <v>12</v>
      </c>
      <c r="L12" s="22" t="s">
        <v>10</v>
      </c>
      <c r="M12" s="22"/>
      <c r="N12" s="22"/>
      <c r="O12" s="22"/>
      <c r="P12" s="22"/>
      <c r="Q12" s="22"/>
      <c r="R12" s="22"/>
      <c r="S12" s="35"/>
      <c r="U12" s="20" t="str">
        <f t="shared" si="5"/>
        <v/>
      </c>
      <c r="V12" s="13">
        <f t="shared" si="6"/>
        <v>1</v>
      </c>
      <c r="W12" s="13">
        <f>SUM(V$2:V12)</f>
        <v>1</v>
      </c>
      <c r="X12" s="13">
        <f>IF(MAX(W$2:W12)=W11,"",MAX(W$2:W12))</f>
        <v>1</v>
      </c>
      <c r="AA12" s="13">
        <f t="shared" si="9"/>
        <v>0</v>
      </c>
      <c r="AD12" s="20">
        <f>IF(AND($C12="K",$K12=AD$1),1,0)</f>
        <v>1</v>
      </c>
      <c r="AE12" s="20">
        <f>IF(AND($C12="K",$K12=AE$1),1,0)</f>
        <v>0</v>
      </c>
      <c r="AF12" s="20">
        <f t="shared" ref="AF12:AJ27" si="11">IF(AND($C12="K",$K12=AF$1),1,0)</f>
        <v>0</v>
      </c>
      <c r="AG12" s="20">
        <f t="shared" si="11"/>
        <v>0</v>
      </c>
      <c r="AH12" s="20">
        <f t="shared" si="11"/>
        <v>0</v>
      </c>
      <c r="AI12" s="20">
        <f t="shared" si="11"/>
        <v>0</v>
      </c>
      <c r="AJ12" s="20">
        <f t="shared" si="11"/>
        <v>0</v>
      </c>
      <c r="AK12" s="20"/>
      <c r="AL12" s="20"/>
      <c r="AM12" s="20">
        <f>IF(AND($C12="B",$K12=AM$1),1,0)</f>
        <v>0</v>
      </c>
      <c r="AN12" s="20">
        <f t="shared" ref="AN12:AS27" si="12">IF(AND($C12="B",$K12=AN$1),1,0)</f>
        <v>0</v>
      </c>
      <c r="AO12" s="20">
        <f t="shared" si="12"/>
        <v>0</v>
      </c>
      <c r="AP12" s="20">
        <f t="shared" si="12"/>
        <v>0</v>
      </c>
      <c r="AQ12" s="20">
        <f t="shared" si="12"/>
        <v>0</v>
      </c>
      <c r="AR12" s="20">
        <f t="shared" si="12"/>
        <v>0</v>
      </c>
      <c r="AS12" s="20">
        <f t="shared" si="12"/>
        <v>0</v>
      </c>
    </row>
    <row r="13" spans="1:45" x14ac:dyDescent="0.25">
      <c r="A13" s="13" t="str">
        <f>IF(MAX(W$2:W13)=W12,"",MAX(W$2:W13))</f>
        <v/>
      </c>
      <c r="B13" s="34"/>
      <c r="C13" s="20"/>
      <c r="D13" s="20"/>
      <c r="E13" s="23" t="str">
        <f>IF(H13=Kalenderbasis!AH$11,Kalenderbasis!AK$11,IF(H13=Kalenderbasis!AH$12,Kalenderbasis!AK$12,IF(H13=Kalenderbasis!AH$13,Kalenderbasis!AK$13,IF(H13=Kalenderbasis!AH$14,Kalenderbasis!AK$14,IF(H13=Kalenderbasis!AH$15,Kalenderbasis!AK$15,IF(H13=Kalenderbasis!AH$16,Kalenderbasis!AK$16,IF(H13=Kalenderbasis!AH$17,Kalenderbasis!AK$17,IF(H13=Kalenderbasis!AH$18,Kalenderbasis!AK$18,""))))))))</f>
        <v/>
      </c>
      <c r="F13" s="43"/>
      <c r="G13" s="20">
        <f t="shared" si="7"/>
        <v>6</v>
      </c>
      <c r="H13" s="21">
        <f t="shared" si="10"/>
        <v>45667</v>
      </c>
      <c r="I13" s="24" t="str">
        <f>IF(H13=Kalenderbasis!N$7,"Aschermittwoch",IF(H13=Kalenderbasis!H$7,"Karfreitag",IF(H13=Kalenderbasis!F$7,"Ostersonntag",IF(H13=Kalenderbasis!G$7,"Ostermontag",IF(H13=Kalenderbasis!J$7,"Christi Himmelfahrt",IF(H13=Kalenderbasis!K$7,"Pfingst-Sonntag",IF(H13=Kalenderbasis!L$7,"Pfingst-Montag",IF(H13=Kalenderbasis!M$7,"Fronleichnam",IF(H13=Kalenderbasis!Q$7,Kalenderbasis!Q$8,IF(H13=Kalenderbasis!R$7,Kalenderbasis!R$8,IF(H13=Kalenderbasis!S$7,Kalenderbasis!S$8,IF(H13=Kalenderbasis!T$7,Kalenderbasis!T$8,IF(H13=Kalenderbasis!U$7,Kalenderbasis!U$8,IF(H13=Kalenderbasis!V$7,Kalenderbasis!V$8,IF(H13=Kalenderbasis!W$7,Kalenderbasis!W$8,IF(H13=Kalenderbasis!X$7,Kalenderbasis!X$8,IF(H13=Kalenderbasis!Y$7,Kalenderbasis!Y$8,IF(H13=Kalenderbasis!Z$7,Kalenderbasis!Z$8,IF(H13=Kalenderbasis!AA$7,Kalenderbasis!AA$8,IF(H13=Kalenderbasis!AB$7,Kalenderbasis!AB$8,IF(H13=Kalenderbasis!O$7,Kalenderbasis!O$8,IF(H13=Kalenderbasis!P$7,Kalenderbasis!P$8,""))))))))))))))))))))))</f>
        <v/>
      </c>
      <c r="J13" s="20" t="str">
        <f t="shared" si="4"/>
        <v/>
      </c>
      <c r="K13" s="25"/>
      <c r="L13" s="22"/>
      <c r="M13" s="22"/>
      <c r="N13" s="22"/>
      <c r="O13" s="22"/>
      <c r="P13" s="22"/>
      <c r="Q13" s="22"/>
      <c r="R13" s="22"/>
      <c r="S13" s="35"/>
      <c r="U13" s="20" t="str">
        <f t="shared" si="5"/>
        <v/>
      </c>
      <c r="V13" s="13">
        <f t="shared" si="6"/>
        <v>0</v>
      </c>
      <c r="W13" s="13">
        <f>SUM(V$2:V13)</f>
        <v>1</v>
      </c>
      <c r="X13" s="13" t="str">
        <f>IF(MAX(W$2:W13)=W12,"",MAX(W$2:W13))</f>
        <v/>
      </c>
      <c r="AA13" s="13">
        <f t="shared" si="9"/>
        <v>0</v>
      </c>
      <c r="AD13" s="20">
        <f t="shared" ref="AD13:AJ60" si="13">IF(AND($C13="K",$K13=AD$1),1,0)</f>
        <v>0</v>
      </c>
      <c r="AE13" s="20">
        <f t="shared" si="13"/>
        <v>0</v>
      </c>
      <c r="AF13" s="20">
        <f t="shared" si="11"/>
        <v>0</v>
      </c>
      <c r="AG13" s="20">
        <f t="shared" si="11"/>
        <v>0</v>
      </c>
      <c r="AH13" s="20">
        <f t="shared" si="11"/>
        <v>0</v>
      </c>
      <c r="AI13" s="20">
        <f t="shared" si="11"/>
        <v>0</v>
      </c>
      <c r="AJ13" s="20">
        <f t="shared" si="11"/>
        <v>0</v>
      </c>
      <c r="AK13" s="20"/>
      <c r="AL13" s="20"/>
      <c r="AM13" s="20">
        <f t="shared" ref="AM13:AS62" si="14">IF(AND($C13="B",$K13=AM$1),1,0)</f>
        <v>0</v>
      </c>
      <c r="AN13" s="20">
        <f t="shared" si="12"/>
        <v>0</v>
      </c>
      <c r="AO13" s="20">
        <f t="shared" si="12"/>
        <v>0</v>
      </c>
      <c r="AP13" s="20">
        <f t="shared" si="12"/>
        <v>0</v>
      </c>
      <c r="AQ13" s="20">
        <f t="shared" si="12"/>
        <v>0</v>
      </c>
      <c r="AR13" s="20">
        <f t="shared" si="12"/>
        <v>0</v>
      </c>
      <c r="AS13" s="20">
        <f t="shared" si="12"/>
        <v>0</v>
      </c>
    </row>
    <row r="14" spans="1:45" x14ac:dyDescent="0.25">
      <c r="A14" s="13" t="str">
        <f>IF(MAX(W$2:W14)=W13,"",MAX(W$2:W14))</f>
        <v/>
      </c>
      <c r="B14" s="34"/>
      <c r="C14" s="20"/>
      <c r="D14" s="20"/>
      <c r="E14" s="23" t="str">
        <f>IF(H14=Kalenderbasis!AH$11,Kalenderbasis!AK$11,IF(H14=Kalenderbasis!AH$12,Kalenderbasis!AK$12,IF(H14=Kalenderbasis!AH$13,Kalenderbasis!AK$13,IF(H14=Kalenderbasis!AH$14,Kalenderbasis!AK$14,IF(H14=Kalenderbasis!AH$15,Kalenderbasis!AK$15,IF(H14=Kalenderbasis!AH$16,Kalenderbasis!AK$16,IF(H14=Kalenderbasis!AH$17,Kalenderbasis!AK$17,IF(H14=Kalenderbasis!AH$18,Kalenderbasis!AK$18,""))))))))</f>
        <v/>
      </c>
      <c r="F14" s="43"/>
      <c r="G14" s="20">
        <f t="shared" si="7"/>
        <v>7</v>
      </c>
      <c r="H14" s="21">
        <f t="shared" si="10"/>
        <v>45668</v>
      </c>
      <c r="I14" s="24" t="str">
        <f>IF(H14=Kalenderbasis!N$7,"Aschermittwoch",IF(H14=Kalenderbasis!H$7,"Karfreitag",IF(H14=Kalenderbasis!F$7,"Ostersonntag",IF(H14=Kalenderbasis!G$7,"Ostermontag",IF(H14=Kalenderbasis!J$7,"Christi Himmelfahrt",IF(H14=Kalenderbasis!K$7,"Pfingst-Sonntag",IF(H14=Kalenderbasis!L$7,"Pfingst-Montag",IF(H14=Kalenderbasis!M$7,"Fronleichnam",IF(H14=Kalenderbasis!Q$7,Kalenderbasis!Q$8,IF(H14=Kalenderbasis!R$7,Kalenderbasis!R$8,IF(H14=Kalenderbasis!S$7,Kalenderbasis!S$8,IF(H14=Kalenderbasis!T$7,Kalenderbasis!T$8,IF(H14=Kalenderbasis!U$7,Kalenderbasis!U$8,IF(H14=Kalenderbasis!V$7,Kalenderbasis!V$8,IF(H14=Kalenderbasis!W$7,Kalenderbasis!W$8,IF(H14=Kalenderbasis!X$7,Kalenderbasis!X$8,IF(H14=Kalenderbasis!Y$7,Kalenderbasis!Y$8,IF(H14=Kalenderbasis!Z$7,Kalenderbasis!Z$8,IF(H14=Kalenderbasis!AA$7,Kalenderbasis!AA$8,IF(H14=Kalenderbasis!AB$7,Kalenderbasis!AB$8,IF(H14=Kalenderbasis!O$7,Kalenderbasis!O$8,IF(H14=Kalenderbasis!P$7,Kalenderbasis!P$8,""))))))))))))))))))))))</f>
        <v/>
      </c>
      <c r="J14" s="20" t="str">
        <f t="shared" si="4"/>
        <v/>
      </c>
      <c r="K14" s="25"/>
      <c r="L14" s="22"/>
      <c r="M14" s="22"/>
      <c r="N14" s="22"/>
      <c r="O14" s="22"/>
      <c r="P14" s="22"/>
      <c r="Q14" s="22"/>
      <c r="R14" s="22"/>
      <c r="S14" s="35"/>
      <c r="U14" s="20" t="str">
        <f t="shared" si="5"/>
        <v/>
      </c>
      <c r="V14" s="13">
        <f t="shared" si="6"/>
        <v>0</v>
      </c>
      <c r="W14" s="13">
        <f>SUM(V$2:V14)</f>
        <v>1</v>
      </c>
      <c r="X14" s="13" t="str">
        <f>IF(MAX(W$2:W14)=W13,"",MAX(W$2:W14))</f>
        <v/>
      </c>
      <c r="AA14" s="13">
        <f t="shared" si="9"/>
        <v>0</v>
      </c>
      <c r="AD14" s="20">
        <f t="shared" si="13"/>
        <v>0</v>
      </c>
      <c r="AE14" s="20">
        <f t="shared" si="13"/>
        <v>0</v>
      </c>
      <c r="AF14" s="20">
        <f t="shared" si="11"/>
        <v>0</v>
      </c>
      <c r="AG14" s="20">
        <f t="shared" si="11"/>
        <v>0</v>
      </c>
      <c r="AH14" s="20">
        <f t="shared" si="11"/>
        <v>0</v>
      </c>
      <c r="AI14" s="20">
        <f t="shared" si="11"/>
        <v>0</v>
      </c>
      <c r="AJ14" s="20">
        <f t="shared" si="11"/>
        <v>0</v>
      </c>
      <c r="AK14" s="20"/>
      <c r="AL14" s="20"/>
      <c r="AM14" s="20">
        <f t="shared" si="14"/>
        <v>0</v>
      </c>
      <c r="AN14" s="20">
        <f t="shared" si="12"/>
        <v>0</v>
      </c>
      <c r="AO14" s="20">
        <f t="shared" si="12"/>
        <v>0</v>
      </c>
      <c r="AP14" s="20">
        <f t="shared" si="12"/>
        <v>0</v>
      </c>
      <c r="AQ14" s="20">
        <f t="shared" si="12"/>
        <v>0</v>
      </c>
      <c r="AR14" s="20">
        <f t="shared" si="12"/>
        <v>0</v>
      </c>
      <c r="AS14" s="20">
        <f t="shared" si="12"/>
        <v>0</v>
      </c>
    </row>
    <row r="15" spans="1:45" x14ac:dyDescent="0.25">
      <c r="A15" s="13" t="str">
        <f>IF(MAX(W$2:W15)=W14,"",MAX(W$2:W15))</f>
        <v/>
      </c>
      <c r="B15" s="34"/>
      <c r="C15" s="20"/>
      <c r="D15" s="20"/>
      <c r="E15" s="23" t="str">
        <f>IF(H15=Kalenderbasis!AH$11,Kalenderbasis!AK$11,IF(H15=Kalenderbasis!AH$12,Kalenderbasis!AK$12,IF(H15=Kalenderbasis!AH$13,Kalenderbasis!AK$13,IF(H15=Kalenderbasis!AH$14,Kalenderbasis!AK$14,IF(H15=Kalenderbasis!AH$15,Kalenderbasis!AK$15,IF(H15=Kalenderbasis!AH$16,Kalenderbasis!AK$16,IF(H15=Kalenderbasis!AH$17,Kalenderbasis!AK$17,IF(H15=Kalenderbasis!AH$18,Kalenderbasis!AK$18,""))))))))</f>
        <v/>
      </c>
      <c r="F15" s="43"/>
      <c r="G15" s="20">
        <f t="shared" si="7"/>
        <v>1</v>
      </c>
      <c r="H15" s="21">
        <f t="shared" si="10"/>
        <v>45669</v>
      </c>
      <c r="I15" s="24" t="str">
        <f>IF(H15=Kalenderbasis!N$7,"Aschermittwoch",IF(H15=Kalenderbasis!H$7,"Karfreitag",IF(H15=Kalenderbasis!F$7,"Ostersonntag",IF(H15=Kalenderbasis!G$7,"Ostermontag",IF(H15=Kalenderbasis!J$7,"Christi Himmelfahrt",IF(H15=Kalenderbasis!K$7,"Pfingst-Sonntag",IF(H15=Kalenderbasis!L$7,"Pfingst-Montag",IF(H15=Kalenderbasis!M$7,"Fronleichnam",IF(H15=Kalenderbasis!Q$7,Kalenderbasis!Q$8,IF(H15=Kalenderbasis!R$7,Kalenderbasis!R$8,IF(H15=Kalenderbasis!S$7,Kalenderbasis!S$8,IF(H15=Kalenderbasis!T$7,Kalenderbasis!T$8,IF(H15=Kalenderbasis!U$7,Kalenderbasis!U$8,IF(H15=Kalenderbasis!V$7,Kalenderbasis!V$8,IF(H15=Kalenderbasis!W$7,Kalenderbasis!W$8,IF(H15=Kalenderbasis!X$7,Kalenderbasis!X$8,IF(H15=Kalenderbasis!Y$7,Kalenderbasis!Y$8,IF(H15=Kalenderbasis!Z$7,Kalenderbasis!Z$8,IF(H15=Kalenderbasis!AA$7,Kalenderbasis!AA$8,IF(H15=Kalenderbasis!AB$7,Kalenderbasis!AB$8,IF(H15=Kalenderbasis!O$7,Kalenderbasis!O$8,IF(H15=Kalenderbasis!P$7,Kalenderbasis!P$8,""))))))))))))))))))))))</f>
        <v/>
      </c>
      <c r="J15" s="20" t="str">
        <f t="shared" si="4"/>
        <v/>
      </c>
      <c r="K15" s="25"/>
      <c r="L15" s="22"/>
      <c r="M15" s="22"/>
      <c r="N15" s="22"/>
      <c r="O15" s="22"/>
      <c r="P15" s="22"/>
      <c r="Q15" s="22"/>
      <c r="R15" s="22"/>
      <c r="S15" s="35"/>
      <c r="U15" s="20" t="str">
        <f t="shared" si="5"/>
        <v/>
      </c>
      <c r="V15" s="13">
        <f t="shared" si="6"/>
        <v>0</v>
      </c>
      <c r="W15" s="13">
        <f>SUM(V$2:V15)</f>
        <v>1</v>
      </c>
      <c r="X15" s="13" t="str">
        <f>IF(MAX(W$2:W15)=W14,"",MAX(W$2:W15))</f>
        <v/>
      </c>
      <c r="AA15" s="13">
        <f t="shared" si="9"/>
        <v>0</v>
      </c>
      <c r="AD15" s="20">
        <f t="shared" si="13"/>
        <v>0</v>
      </c>
      <c r="AE15" s="20">
        <f t="shared" si="13"/>
        <v>0</v>
      </c>
      <c r="AF15" s="20">
        <f t="shared" si="11"/>
        <v>0</v>
      </c>
      <c r="AG15" s="20">
        <f t="shared" si="11"/>
        <v>0</v>
      </c>
      <c r="AH15" s="20">
        <f t="shared" si="11"/>
        <v>0</v>
      </c>
      <c r="AI15" s="20">
        <f t="shared" si="11"/>
        <v>0</v>
      </c>
      <c r="AJ15" s="20">
        <f t="shared" si="11"/>
        <v>0</v>
      </c>
      <c r="AK15" s="20"/>
      <c r="AL15" s="20"/>
      <c r="AM15" s="20">
        <f t="shared" si="14"/>
        <v>0</v>
      </c>
      <c r="AN15" s="20">
        <f t="shared" si="12"/>
        <v>0</v>
      </c>
      <c r="AO15" s="20">
        <f t="shared" si="12"/>
        <v>0</v>
      </c>
      <c r="AP15" s="20">
        <f t="shared" si="12"/>
        <v>0</v>
      </c>
      <c r="AQ15" s="20">
        <f t="shared" si="12"/>
        <v>0</v>
      </c>
      <c r="AR15" s="20">
        <f t="shared" si="12"/>
        <v>0</v>
      </c>
      <c r="AS15" s="20">
        <f t="shared" si="12"/>
        <v>0</v>
      </c>
    </row>
    <row r="16" spans="1:45" x14ac:dyDescent="0.25">
      <c r="A16" s="13" t="str">
        <f>IF(MAX(W$2:W16)=W15,"",MAX(W$2:W16))</f>
        <v/>
      </c>
      <c r="B16" s="34"/>
      <c r="C16" s="20"/>
      <c r="D16" s="20"/>
      <c r="E16" s="23" t="str">
        <f>IF(H16=Kalenderbasis!AH$11,Kalenderbasis!AK$11,IF(H16=Kalenderbasis!AH$12,Kalenderbasis!AK$12,IF(H16=Kalenderbasis!AH$13,Kalenderbasis!AK$13,IF(H16=Kalenderbasis!AH$14,Kalenderbasis!AK$14,IF(H16=Kalenderbasis!AH$15,Kalenderbasis!AK$15,IF(H16=Kalenderbasis!AH$16,Kalenderbasis!AK$16,IF(H16=Kalenderbasis!AH$17,Kalenderbasis!AK$17,IF(H16=Kalenderbasis!AH$18,Kalenderbasis!AK$18,""))))))))</f>
        <v/>
      </c>
      <c r="F16" s="43"/>
      <c r="G16" s="20">
        <f t="shared" si="7"/>
        <v>2</v>
      </c>
      <c r="H16" s="21">
        <f t="shared" si="10"/>
        <v>45670</v>
      </c>
      <c r="I16" s="24" t="str">
        <f>IF(H16=Kalenderbasis!N$7,"Aschermittwoch",IF(H16=Kalenderbasis!H$7,"Karfreitag",IF(H16=Kalenderbasis!F$7,"Ostersonntag",IF(H16=Kalenderbasis!G$7,"Ostermontag",IF(H16=Kalenderbasis!J$7,"Christi Himmelfahrt",IF(H16=Kalenderbasis!K$7,"Pfingst-Sonntag",IF(H16=Kalenderbasis!L$7,"Pfingst-Montag",IF(H16=Kalenderbasis!M$7,"Fronleichnam",IF(H16=Kalenderbasis!Q$7,Kalenderbasis!Q$8,IF(H16=Kalenderbasis!R$7,Kalenderbasis!R$8,IF(H16=Kalenderbasis!S$7,Kalenderbasis!S$8,IF(H16=Kalenderbasis!T$7,Kalenderbasis!T$8,IF(H16=Kalenderbasis!U$7,Kalenderbasis!U$8,IF(H16=Kalenderbasis!V$7,Kalenderbasis!V$8,IF(H16=Kalenderbasis!W$7,Kalenderbasis!W$8,IF(H16=Kalenderbasis!X$7,Kalenderbasis!X$8,IF(H16=Kalenderbasis!Y$7,Kalenderbasis!Y$8,IF(H16=Kalenderbasis!Z$7,Kalenderbasis!Z$8,IF(H16=Kalenderbasis!AA$7,Kalenderbasis!AA$8,IF(H16=Kalenderbasis!AB$7,Kalenderbasis!AB$8,IF(H16=Kalenderbasis!O$7,Kalenderbasis!O$8,IF(H16=Kalenderbasis!P$7,Kalenderbasis!P$8,""))))))))))))))))))))))</f>
        <v/>
      </c>
      <c r="J16" s="20" t="str">
        <f t="shared" si="4"/>
        <v/>
      </c>
      <c r="K16" s="25"/>
      <c r="L16" s="22"/>
      <c r="M16" s="22"/>
      <c r="N16" s="22"/>
      <c r="O16" s="22"/>
      <c r="P16" s="22"/>
      <c r="Q16" s="22"/>
      <c r="R16" s="22"/>
      <c r="S16" s="35"/>
      <c r="U16" s="20" t="str">
        <f t="shared" si="5"/>
        <v/>
      </c>
      <c r="V16" s="13">
        <f t="shared" si="6"/>
        <v>0</v>
      </c>
      <c r="W16" s="13">
        <f>SUM(V$2:V16)</f>
        <v>1</v>
      </c>
      <c r="X16" s="13" t="str">
        <f>IF(MAX(W$2:W16)=W15,"",MAX(W$2:W16))</f>
        <v/>
      </c>
      <c r="AA16" s="13">
        <f t="shared" si="9"/>
        <v>0</v>
      </c>
      <c r="AD16" s="20">
        <f t="shared" si="13"/>
        <v>0</v>
      </c>
      <c r="AE16" s="20">
        <f t="shared" si="13"/>
        <v>0</v>
      </c>
      <c r="AF16" s="20">
        <f t="shared" si="11"/>
        <v>0</v>
      </c>
      <c r="AG16" s="20">
        <f t="shared" si="11"/>
        <v>0</v>
      </c>
      <c r="AH16" s="20">
        <f t="shared" si="11"/>
        <v>0</v>
      </c>
      <c r="AI16" s="20">
        <f t="shared" si="11"/>
        <v>0</v>
      </c>
      <c r="AJ16" s="20">
        <f t="shared" si="11"/>
        <v>0</v>
      </c>
      <c r="AK16" s="20"/>
      <c r="AL16" s="20"/>
      <c r="AM16" s="20">
        <f t="shared" si="14"/>
        <v>0</v>
      </c>
      <c r="AN16" s="20">
        <f t="shared" si="12"/>
        <v>0</v>
      </c>
      <c r="AO16" s="20">
        <f t="shared" si="12"/>
        <v>0</v>
      </c>
      <c r="AP16" s="20">
        <f t="shared" si="12"/>
        <v>0</v>
      </c>
      <c r="AQ16" s="20">
        <f t="shared" si="12"/>
        <v>0</v>
      </c>
      <c r="AR16" s="20">
        <f t="shared" si="12"/>
        <v>0</v>
      </c>
      <c r="AS16" s="20">
        <f t="shared" si="12"/>
        <v>0</v>
      </c>
    </row>
    <row r="17" spans="1:45" x14ac:dyDescent="0.25">
      <c r="A17" s="13" t="str">
        <f>IF(MAX(W$2:W17)=W16,"",MAX(W$2:W17))</f>
        <v/>
      </c>
      <c r="B17" s="34"/>
      <c r="C17" s="20"/>
      <c r="D17" s="20"/>
      <c r="E17" s="23" t="str">
        <f>IF(H17=Kalenderbasis!AH$11,Kalenderbasis!AK$11,IF(H17=Kalenderbasis!AH$12,Kalenderbasis!AK$12,IF(H17=Kalenderbasis!AH$13,Kalenderbasis!AK$13,IF(H17=Kalenderbasis!AH$14,Kalenderbasis!AK$14,IF(H17=Kalenderbasis!AH$15,Kalenderbasis!AK$15,IF(H17=Kalenderbasis!AH$16,Kalenderbasis!AK$16,IF(H17=Kalenderbasis!AH$17,Kalenderbasis!AK$17,IF(H17=Kalenderbasis!AH$18,Kalenderbasis!AK$18,""))))))))</f>
        <v/>
      </c>
      <c r="F17" s="43"/>
      <c r="G17" s="20">
        <f t="shared" si="7"/>
        <v>3</v>
      </c>
      <c r="H17" s="21">
        <f t="shared" si="10"/>
        <v>45671</v>
      </c>
      <c r="I17" s="24" t="str">
        <f>IF(H17=Kalenderbasis!N$7,"Aschermittwoch",IF(H17=Kalenderbasis!H$7,"Karfreitag",IF(H17=Kalenderbasis!F$7,"Ostersonntag",IF(H17=Kalenderbasis!G$7,"Ostermontag",IF(H17=Kalenderbasis!J$7,"Christi Himmelfahrt",IF(H17=Kalenderbasis!K$7,"Pfingst-Sonntag",IF(H17=Kalenderbasis!L$7,"Pfingst-Montag",IF(H17=Kalenderbasis!M$7,"Fronleichnam",IF(H17=Kalenderbasis!Q$7,Kalenderbasis!Q$8,IF(H17=Kalenderbasis!R$7,Kalenderbasis!R$8,IF(H17=Kalenderbasis!S$7,Kalenderbasis!S$8,IF(H17=Kalenderbasis!T$7,Kalenderbasis!T$8,IF(H17=Kalenderbasis!U$7,Kalenderbasis!U$8,IF(H17=Kalenderbasis!V$7,Kalenderbasis!V$8,IF(H17=Kalenderbasis!W$7,Kalenderbasis!W$8,IF(H17=Kalenderbasis!X$7,Kalenderbasis!X$8,IF(H17=Kalenderbasis!Y$7,Kalenderbasis!Y$8,IF(H17=Kalenderbasis!Z$7,Kalenderbasis!Z$8,IF(H17=Kalenderbasis!AA$7,Kalenderbasis!AA$8,IF(H17=Kalenderbasis!AB$7,Kalenderbasis!AB$8,IF(H17=Kalenderbasis!O$7,Kalenderbasis!O$8,IF(H17=Kalenderbasis!P$7,Kalenderbasis!P$8,""))))))))))))))))))))))</f>
        <v/>
      </c>
      <c r="J17" s="20" t="str">
        <f t="shared" si="4"/>
        <v/>
      </c>
      <c r="K17" s="25"/>
      <c r="L17" s="22"/>
      <c r="M17" s="22"/>
      <c r="N17" s="22"/>
      <c r="O17" s="22"/>
      <c r="P17" s="22"/>
      <c r="Q17" s="22"/>
      <c r="R17" s="22"/>
      <c r="S17" s="35"/>
      <c r="U17" s="20" t="str">
        <f t="shared" si="5"/>
        <v/>
      </c>
      <c r="V17" s="13">
        <f t="shared" si="6"/>
        <v>0</v>
      </c>
      <c r="W17" s="13">
        <f>SUM(V$2:V17)</f>
        <v>1</v>
      </c>
      <c r="X17" s="13" t="str">
        <f>IF(MAX(W$2:W17)=W16,"",MAX(W$2:W17))</f>
        <v/>
      </c>
      <c r="AA17" s="13">
        <f t="shared" si="9"/>
        <v>0</v>
      </c>
      <c r="AD17" s="20">
        <f t="shared" si="13"/>
        <v>0</v>
      </c>
      <c r="AE17" s="20">
        <f t="shared" si="13"/>
        <v>0</v>
      </c>
      <c r="AF17" s="20">
        <f t="shared" si="11"/>
        <v>0</v>
      </c>
      <c r="AG17" s="20">
        <f t="shared" si="11"/>
        <v>0</v>
      </c>
      <c r="AH17" s="20">
        <f t="shared" si="11"/>
        <v>0</v>
      </c>
      <c r="AI17" s="20">
        <f t="shared" si="11"/>
        <v>0</v>
      </c>
      <c r="AJ17" s="20">
        <f t="shared" si="11"/>
        <v>0</v>
      </c>
      <c r="AK17" s="20"/>
      <c r="AL17" s="20"/>
      <c r="AM17" s="20">
        <f t="shared" si="14"/>
        <v>0</v>
      </c>
      <c r="AN17" s="20">
        <f t="shared" si="12"/>
        <v>0</v>
      </c>
      <c r="AO17" s="20">
        <f t="shared" si="12"/>
        <v>0</v>
      </c>
      <c r="AP17" s="20">
        <f t="shared" si="12"/>
        <v>0</v>
      </c>
      <c r="AQ17" s="20">
        <f t="shared" si="12"/>
        <v>0</v>
      </c>
      <c r="AR17" s="20">
        <f t="shared" si="12"/>
        <v>0</v>
      </c>
      <c r="AS17" s="20">
        <f t="shared" si="12"/>
        <v>0</v>
      </c>
    </row>
    <row r="18" spans="1:45" x14ac:dyDescent="0.25">
      <c r="A18" s="13" t="str">
        <f>IF(MAX(W$2:W18)=W17,"",MAX(W$2:W18))</f>
        <v/>
      </c>
      <c r="B18" s="34"/>
      <c r="C18" s="20"/>
      <c r="D18" s="20"/>
      <c r="E18" s="23" t="str">
        <f>IF(H18=Kalenderbasis!AH$11,Kalenderbasis!AK$11,IF(H18=Kalenderbasis!AH$12,Kalenderbasis!AK$12,IF(H18=Kalenderbasis!AH$13,Kalenderbasis!AK$13,IF(H18=Kalenderbasis!AH$14,Kalenderbasis!AK$14,IF(H18=Kalenderbasis!AH$15,Kalenderbasis!AK$15,IF(H18=Kalenderbasis!AH$16,Kalenderbasis!AK$16,IF(H18=Kalenderbasis!AH$17,Kalenderbasis!AK$17,IF(H18=Kalenderbasis!AH$18,Kalenderbasis!AK$18,""))))))))</f>
        <v/>
      </c>
      <c r="F18" s="43"/>
      <c r="G18" s="20">
        <f t="shared" si="7"/>
        <v>4</v>
      </c>
      <c r="H18" s="21">
        <f t="shared" si="10"/>
        <v>45672</v>
      </c>
      <c r="I18" s="24" t="str">
        <f>IF(H18=Kalenderbasis!N$7,"Aschermittwoch",IF(H18=Kalenderbasis!H$7,"Karfreitag",IF(H18=Kalenderbasis!F$7,"Ostersonntag",IF(H18=Kalenderbasis!G$7,"Ostermontag",IF(H18=Kalenderbasis!J$7,"Christi Himmelfahrt",IF(H18=Kalenderbasis!K$7,"Pfingst-Sonntag",IF(H18=Kalenderbasis!L$7,"Pfingst-Montag",IF(H18=Kalenderbasis!M$7,"Fronleichnam",IF(H18=Kalenderbasis!Q$7,Kalenderbasis!Q$8,IF(H18=Kalenderbasis!R$7,Kalenderbasis!R$8,IF(H18=Kalenderbasis!S$7,Kalenderbasis!S$8,IF(H18=Kalenderbasis!T$7,Kalenderbasis!T$8,IF(H18=Kalenderbasis!U$7,Kalenderbasis!U$8,IF(H18=Kalenderbasis!V$7,Kalenderbasis!V$8,IF(H18=Kalenderbasis!W$7,Kalenderbasis!W$8,IF(H18=Kalenderbasis!X$7,Kalenderbasis!X$8,IF(H18=Kalenderbasis!Y$7,Kalenderbasis!Y$8,IF(H18=Kalenderbasis!Z$7,Kalenderbasis!Z$8,IF(H18=Kalenderbasis!AA$7,Kalenderbasis!AA$8,IF(H18=Kalenderbasis!AB$7,Kalenderbasis!AB$8,IF(H18=Kalenderbasis!O$7,Kalenderbasis!O$8,IF(H18=Kalenderbasis!P$7,Kalenderbasis!P$8,""))))))))))))))))))))))</f>
        <v/>
      </c>
      <c r="J18" s="20" t="str">
        <f t="shared" si="4"/>
        <v/>
      </c>
      <c r="K18" s="25"/>
      <c r="L18" s="22"/>
      <c r="M18" s="22"/>
      <c r="N18" s="22"/>
      <c r="O18" s="22"/>
      <c r="P18" s="22"/>
      <c r="Q18" s="22"/>
      <c r="R18" s="22"/>
      <c r="S18" s="35"/>
      <c r="U18" s="20" t="str">
        <f t="shared" si="5"/>
        <v/>
      </c>
      <c r="V18" s="13">
        <f t="shared" si="6"/>
        <v>0</v>
      </c>
      <c r="W18" s="13">
        <f>SUM(V$2:V18)</f>
        <v>1</v>
      </c>
      <c r="X18" s="13" t="str">
        <f>IF(MAX(W$2:W18)=W17,"",MAX(W$2:W18))</f>
        <v/>
      </c>
      <c r="AA18" s="13">
        <f t="shared" si="9"/>
        <v>0</v>
      </c>
      <c r="AD18" s="20">
        <f t="shared" si="13"/>
        <v>0</v>
      </c>
      <c r="AE18" s="20">
        <f t="shared" si="13"/>
        <v>0</v>
      </c>
      <c r="AF18" s="20">
        <f t="shared" si="11"/>
        <v>0</v>
      </c>
      <c r="AG18" s="20">
        <f t="shared" si="11"/>
        <v>0</v>
      </c>
      <c r="AH18" s="20">
        <f t="shared" si="11"/>
        <v>0</v>
      </c>
      <c r="AI18" s="20">
        <f t="shared" si="11"/>
        <v>0</v>
      </c>
      <c r="AJ18" s="20">
        <f t="shared" si="11"/>
        <v>0</v>
      </c>
      <c r="AK18" s="20"/>
      <c r="AL18" s="20"/>
      <c r="AM18" s="20">
        <f t="shared" si="14"/>
        <v>0</v>
      </c>
      <c r="AN18" s="20">
        <f t="shared" si="12"/>
        <v>0</v>
      </c>
      <c r="AO18" s="20">
        <f t="shared" si="12"/>
        <v>0</v>
      </c>
      <c r="AP18" s="20">
        <f t="shared" si="12"/>
        <v>0</v>
      </c>
      <c r="AQ18" s="20">
        <f t="shared" si="12"/>
        <v>0</v>
      </c>
      <c r="AR18" s="20">
        <f t="shared" si="12"/>
        <v>0</v>
      </c>
      <c r="AS18" s="20">
        <f t="shared" si="12"/>
        <v>0</v>
      </c>
    </row>
    <row r="19" spans="1:45" x14ac:dyDescent="0.25">
      <c r="A19" s="13">
        <f>IF(MAX(W$2:W19)=W18,"",MAX(W$2:W19))</f>
        <v>2</v>
      </c>
      <c r="B19" s="34" t="s">
        <v>28</v>
      </c>
      <c r="C19" s="20" t="s">
        <v>44</v>
      </c>
      <c r="D19" s="20"/>
      <c r="E19" s="23" t="str">
        <f>IF(H19=Kalenderbasis!AH$11,Kalenderbasis!AK$11,IF(H19=Kalenderbasis!AH$12,Kalenderbasis!AK$12,IF(H19=Kalenderbasis!AH$13,Kalenderbasis!AK$13,IF(H19=Kalenderbasis!AH$14,Kalenderbasis!AK$14,IF(H19=Kalenderbasis!AH$15,Kalenderbasis!AK$15,IF(H19=Kalenderbasis!AH$16,Kalenderbasis!AK$16,IF(H19=Kalenderbasis!AH$17,Kalenderbasis!AK$17,IF(H19=Kalenderbasis!AH$18,Kalenderbasis!AK$18,""))))))))</f>
        <v/>
      </c>
      <c r="F19" s="43" t="str">
        <f>IF(C19="K",MAX(F$2:F18)+1,"")</f>
        <v/>
      </c>
      <c r="G19" s="20">
        <f t="shared" si="7"/>
        <v>5</v>
      </c>
      <c r="H19" s="21">
        <f t="shared" si="10"/>
        <v>45673</v>
      </c>
      <c r="I19" s="24" t="str">
        <f>IF(H19=Kalenderbasis!N$7,"Aschermittwoch",IF(H19=Kalenderbasis!H$7,"Karfreitag",IF(H19=Kalenderbasis!F$7,"Ostersonntag",IF(H19=Kalenderbasis!G$7,"Ostermontag",IF(H19=Kalenderbasis!J$7,"Christi Himmelfahrt",IF(H19=Kalenderbasis!K$7,"Pfingst-Sonntag",IF(H19=Kalenderbasis!L$7,"Pfingst-Montag",IF(H19=Kalenderbasis!M$7,"Fronleichnam",IF(H19=Kalenderbasis!Q$7,Kalenderbasis!Q$8,IF(H19=Kalenderbasis!R$7,Kalenderbasis!R$8,IF(H19=Kalenderbasis!S$7,Kalenderbasis!S$8,IF(H19=Kalenderbasis!T$7,Kalenderbasis!T$8,IF(H19=Kalenderbasis!U$7,Kalenderbasis!U$8,IF(H19=Kalenderbasis!V$7,Kalenderbasis!V$8,IF(H19=Kalenderbasis!W$7,Kalenderbasis!W$8,IF(H19=Kalenderbasis!X$7,Kalenderbasis!X$8,IF(H19=Kalenderbasis!Y$7,Kalenderbasis!Y$8,IF(H19=Kalenderbasis!Z$7,Kalenderbasis!Z$8,IF(H19=Kalenderbasis!AA$7,Kalenderbasis!AA$8,IF(H19=Kalenderbasis!AB$7,Kalenderbasis!AB$8,IF(H19=Kalenderbasis!O$7,Kalenderbasis!O$8,IF(H19=Kalenderbasis!P$7,Kalenderbasis!P$8,""))))))))))))))))))))))</f>
        <v/>
      </c>
      <c r="J19" s="20" t="str">
        <f t="shared" si="4"/>
        <v>Burggraben</v>
      </c>
      <c r="K19" s="25" t="s">
        <v>18</v>
      </c>
      <c r="L19" s="22"/>
      <c r="M19" s="22"/>
      <c r="N19" s="22"/>
      <c r="O19" s="22"/>
      <c r="P19" s="22"/>
      <c r="Q19" s="22"/>
      <c r="R19" s="22"/>
      <c r="S19" s="35"/>
      <c r="U19" s="20" t="str">
        <f t="shared" si="5"/>
        <v/>
      </c>
      <c r="V19" s="13">
        <f t="shared" si="6"/>
        <v>1</v>
      </c>
      <c r="W19" s="13">
        <f>SUM(V$2:V19)</f>
        <v>2</v>
      </c>
      <c r="X19" s="13">
        <f>IF(MAX(W$2:W19)=W18,"",MAX(W$2:W19))</f>
        <v>2</v>
      </c>
      <c r="AA19" s="13">
        <f t="shared" si="9"/>
        <v>0</v>
      </c>
      <c r="AD19" s="20">
        <f t="shared" si="13"/>
        <v>0</v>
      </c>
      <c r="AE19" s="20">
        <f t="shared" si="13"/>
        <v>0</v>
      </c>
      <c r="AF19" s="20">
        <f t="shared" si="11"/>
        <v>0</v>
      </c>
      <c r="AG19" s="20">
        <f t="shared" si="11"/>
        <v>0</v>
      </c>
      <c r="AH19" s="20">
        <f t="shared" si="11"/>
        <v>0</v>
      </c>
      <c r="AI19" s="20">
        <f t="shared" si="11"/>
        <v>0</v>
      </c>
      <c r="AJ19" s="20">
        <f t="shared" si="11"/>
        <v>0</v>
      </c>
      <c r="AK19" s="20"/>
      <c r="AL19" s="20"/>
      <c r="AM19" s="20">
        <f t="shared" si="14"/>
        <v>0</v>
      </c>
      <c r="AN19" s="20">
        <f t="shared" si="12"/>
        <v>1</v>
      </c>
      <c r="AO19" s="20">
        <f t="shared" si="12"/>
        <v>0</v>
      </c>
      <c r="AP19" s="20">
        <f t="shared" si="12"/>
        <v>0</v>
      </c>
      <c r="AQ19" s="20">
        <f t="shared" si="12"/>
        <v>0</v>
      </c>
      <c r="AR19" s="20">
        <f t="shared" si="12"/>
        <v>0</v>
      </c>
      <c r="AS19" s="20">
        <f t="shared" si="12"/>
        <v>0</v>
      </c>
    </row>
    <row r="20" spans="1:45" x14ac:dyDescent="0.25">
      <c r="A20" s="13" t="str">
        <f>IF(MAX(W$2:W20)=W19,"",MAX(W$2:W20))</f>
        <v/>
      </c>
      <c r="B20" s="34"/>
      <c r="C20" s="20"/>
      <c r="D20" s="20"/>
      <c r="E20" s="23" t="str">
        <f>IF(H20=Kalenderbasis!AH$11,Kalenderbasis!AK$11,IF(H20=Kalenderbasis!AH$12,Kalenderbasis!AK$12,IF(H20=Kalenderbasis!AH$13,Kalenderbasis!AK$13,IF(H20=Kalenderbasis!AH$14,Kalenderbasis!AK$14,IF(H20=Kalenderbasis!AH$15,Kalenderbasis!AK$15,IF(H20=Kalenderbasis!AH$16,Kalenderbasis!AK$16,IF(H20=Kalenderbasis!AH$17,Kalenderbasis!AK$17,IF(H20=Kalenderbasis!AH$18,Kalenderbasis!AK$18,""))))))))</f>
        <v/>
      </c>
      <c r="F20" s="43"/>
      <c r="G20" s="20">
        <f t="shared" si="7"/>
        <v>6</v>
      </c>
      <c r="H20" s="21">
        <f t="shared" si="10"/>
        <v>45674</v>
      </c>
      <c r="I20" s="24" t="str">
        <f>IF(H20=Kalenderbasis!N$7,"Aschermittwoch",IF(H20=Kalenderbasis!H$7,"Karfreitag",IF(H20=Kalenderbasis!F$7,"Ostersonntag",IF(H20=Kalenderbasis!G$7,"Ostermontag",IF(H20=Kalenderbasis!J$7,"Christi Himmelfahrt",IF(H20=Kalenderbasis!K$7,"Pfingst-Sonntag",IF(H20=Kalenderbasis!L$7,"Pfingst-Montag",IF(H20=Kalenderbasis!M$7,"Fronleichnam",IF(H20=Kalenderbasis!Q$7,Kalenderbasis!Q$8,IF(H20=Kalenderbasis!R$7,Kalenderbasis!R$8,IF(H20=Kalenderbasis!S$7,Kalenderbasis!S$8,IF(H20=Kalenderbasis!T$7,Kalenderbasis!T$8,IF(H20=Kalenderbasis!U$7,Kalenderbasis!U$8,IF(H20=Kalenderbasis!V$7,Kalenderbasis!V$8,IF(H20=Kalenderbasis!W$7,Kalenderbasis!W$8,IF(H20=Kalenderbasis!X$7,Kalenderbasis!X$8,IF(H20=Kalenderbasis!Y$7,Kalenderbasis!Y$8,IF(H20=Kalenderbasis!Z$7,Kalenderbasis!Z$8,IF(H20=Kalenderbasis!AA$7,Kalenderbasis!AA$8,IF(H20=Kalenderbasis!AB$7,Kalenderbasis!AB$8,IF(H20=Kalenderbasis!O$7,Kalenderbasis!O$8,IF(H20=Kalenderbasis!P$7,Kalenderbasis!P$8,""))))))))))))))))))))))</f>
        <v/>
      </c>
      <c r="J20" s="20" t="str">
        <f t="shared" si="4"/>
        <v/>
      </c>
      <c r="K20" s="25"/>
      <c r="L20" s="22"/>
      <c r="M20" s="22"/>
      <c r="N20" s="22"/>
      <c r="O20" s="22"/>
      <c r="P20" s="22"/>
      <c r="Q20" s="22"/>
      <c r="R20" s="22"/>
      <c r="S20" s="35"/>
      <c r="U20" s="20" t="str">
        <f t="shared" si="5"/>
        <v/>
      </c>
      <c r="V20" s="13">
        <f t="shared" si="6"/>
        <v>0</v>
      </c>
      <c r="W20" s="13">
        <f>SUM(V$2:V20)</f>
        <v>2</v>
      </c>
      <c r="X20" s="13" t="str">
        <f>IF(MAX(W$2:W20)=W19,"",MAX(W$2:W20))</f>
        <v/>
      </c>
      <c r="AA20" s="13">
        <f t="shared" si="9"/>
        <v>0</v>
      </c>
      <c r="AD20" s="20">
        <f t="shared" si="13"/>
        <v>0</v>
      </c>
      <c r="AE20" s="20">
        <f t="shared" si="13"/>
        <v>0</v>
      </c>
      <c r="AF20" s="20">
        <f t="shared" si="11"/>
        <v>0</v>
      </c>
      <c r="AG20" s="20">
        <f t="shared" si="11"/>
        <v>0</v>
      </c>
      <c r="AH20" s="20">
        <f t="shared" si="11"/>
        <v>0</v>
      </c>
      <c r="AI20" s="20">
        <f t="shared" si="11"/>
        <v>0</v>
      </c>
      <c r="AJ20" s="20">
        <f t="shared" si="11"/>
        <v>0</v>
      </c>
      <c r="AK20" s="20"/>
      <c r="AL20" s="20"/>
      <c r="AM20" s="20">
        <f t="shared" si="14"/>
        <v>0</v>
      </c>
      <c r="AN20" s="20">
        <f t="shared" si="12"/>
        <v>0</v>
      </c>
      <c r="AO20" s="20">
        <f t="shared" si="12"/>
        <v>0</v>
      </c>
      <c r="AP20" s="20">
        <f t="shared" si="12"/>
        <v>0</v>
      </c>
      <c r="AQ20" s="20">
        <f t="shared" si="12"/>
        <v>0</v>
      </c>
      <c r="AR20" s="20">
        <f t="shared" si="12"/>
        <v>0</v>
      </c>
      <c r="AS20" s="20">
        <f t="shared" si="12"/>
        <v>0</v>
      </c>
    </row>
    <row r="21" spans="1:45" x14ac:dyDescent="0.25">
      <c r="A21" s="13" t="str">
        <f>IF(MAX(W$2:W21)=W20,"",MAX(W$2:W21))</f>
        <v/>
      </c>
      <c r="B21" s="34"/>
      <c r="C21" s="20"/>
      <c r="D21" s="20"/>
      <c r="E21" s="23" t="str">
        <f>IF(H21=Kalenderbasis!AH$11,Kalenderbasis!AK$11,IF(H21=Kalenderbasis!AH$12,Kalenderbasis!AK$12,IF(H21=Kalenderbasis!AH$13,Kalenderbasis!AK$13,IF(H21=Kalenderbasis!AH$14,Kalenderbasis!AK$14,IF(H21=Kalenderbasis!AH$15,Kalenderbasis!AK$15,IF(H21=Kalenderbasis!AH$16,Kalenderbasis!AK$16,IF(H21=Kalenderbasis!AH$17,Kalenderbasis!AK$17,IF(H21=Kalenderbasis!AH$18,Kalenderbasis!AK$18,""))))))))</f>
        <v/>
      </c>
      <c r="F21" s="43"/>
      <c r="G21" s="20">
        <f t="shared" si="7"/>
        <v>7</v>
      </c>
      <c r="H21" s="21">
        <f t="shared" si="10"/>
        <v>45675</v>
      </c>
      <c r="I21" s="24" t="str">
        <f>IF(H21=Kalenderbasis!N$7,"Aschermittwoch",IF(H21=Kalenderbasis!H$7,"Karfreitag",IF(H21=Kalenderbasis!F$7,"Ostersonntag",IF(H21=Kalenderbasis!G$7,"Ostermontag",IF(H21=Kalenderbasis!J$7,"Christi Himmelfahrt",IF(H21=Kalenderbasis!K$7,"Pfingst-Sonntag",IF(H21=Kalenderbasis!L$7,"Pfingst-Montag",IF(H21=Kalenderbasis!M$7,"Fronleichnam",IF(H21=Kalenderbasis!Q$7,Kalenderbasis!Q$8,IF(H21=Kalenderbasis!R$7,Kalenderbasis!R$8,IF(H21=Kalenderbasis!S$7,Kalenderbasis!S$8,IF(H21=Kalenderbasis!T$7,Kalenderbasis!T$8,IF(H21=Kalenderbasis!U$7,Kalenderbasis!U$8,IF(H21=Kalenderbasis!V$7,Kalenderbasis!V$8,IF(H21=Kalenderbasis!W$7,Kalenderbasis!W$8,IF(H21=Kalenderbasis!X$7,Kalenderbasis!X$8,IF(H21=Kalenderbasis!Y$7,Kalenderbasis!Y$8,IF(H21=Kalenderbasis!Z$7,Kalenderbasis!Z$8,IF(H21=Kalenderbasis!AA$7,Kalenderbasis!AA$8,IF(H21=Kalenderbasis!AB$7,Kalenderbasis!AB$8,IF(H21=Kalenderbasis!O$7,Kalenderbasis!O$8,IF(H21=Kalenderbasis!P$7,Kalenderbasis!P$8,""))))))))))))))))))))))</f>
        <v/>
      </c>
      <c r="J21" s="20" t="str">
        <f t="shared" ref="J21" si="15">IF(C21="K","Kapitel",IF(C21="B","Burggraben",""))</f>
        <v/>
      </c>
      <c r="K21" s="25"/>
      <c r="L21" s="22"/>
      <c r="M21" s="22"/>
      <c r="N21" s="22"/>
      <c r="O21" s="22"/>
      <c r="P21" s="22"/>
      <c r="Q21" s="22"/>
      <c r="R21" s="22"/>
      <c r="S21" s="35"/>
      <c r="U21" s="20" t="str">
        <f t="shared" si="5"/>
        <v/>
      </c>
      <c r="V21" s="13">
        <f t="shared" si="6"/>
        <v>0</v>
      </c>
      <c r="W21" s="13">
        <f>SUM(V$2:V21)</f>
        <v>2</v>
      </c>
      <c r="X21" s="13" t="str">
        <f>IF(MAX(W$2:W21)=W20,"",MAX(W$2:W21))</f>
        <v/>
      </c>
      <c r="AA21" s="13">
        <f t="shared" si="9"/>
        <v>0</v>
      </c>
      <c r="AD21" s="20">
        <f t="shared" si="13"/>
        <v>0</v>
      </c>
      <c r="AE21" s="20">
        <f t="shared" si="13"/>
        <v>0</v>
      </c>
      <c r="AF21" s="20">
        <f t="shared" si="11"/>
        <v>0</v>
      </c>
      <c r="AG21" s="20">
        <f t="shared" si="11"/>
        <v>0</v>
      </c>
      <c r="AH21" s="20">
        <f t="shared" si="11"/>
        <v>0</v>
      </c>
      <c r="AI21" s="20">
        <f t="shared" si="11"/>
        <v>0</v>
      </c>
      <c r="AJ21" s="20">
        <f t="shared" si="11"/>
        <v>0</v>
      </c>
      <c r="AK21" s="20"/>
      <c r="AL21" s="20"/>
      <c r="AM21" s="20">
        <f t="shared" si="14"/>
        <v>0</v>
      </c>
      <c r="AN21" s="20">
        <f t="shared" si="12"/>
        <v>0</v>
      </c>
      <c r="AO21" s="20">
        <f t="shared" si="12"/>
        <v>0</v>
      </c>
      <c r="AP21" s="20">
        <f t="shared" si="12"/>
        <v>0</v>
      </c>
      <c r="AQ21" s="20">
        <f t="shared" si="12"/>
        <v>0</v>
      </c>
      <c r="AR21" s="20">
        <f t="shared" si="12"/>
        <v>0</v>
      </c>
      <c r="AS21" s="20">
        <f t="shared" si="12"/>
        <v>0</v>
      </c>
    </row>
    <row r="22" spans="1:45" x14ac:dyDescent="0.25">
      <c r="A22" s="13" t="str">
        <f>IF(MAX(W$2:W22)=W21,"",MAX(W$2:W22))</f>
        <v/>
      </c>
      <c r="B22" s="34"/>
      <c r="C22" s="20"/>
      <c r="D22" s="20"/>
      <c r="E22" s="23" t="str">
        <f>IF(H22=Kalenderbasis!AH$11,Kalenderbasis!AK$11,IF(H22=Kalenderbasis!AH$12,Kalenderbasis!AK$12,IF(H22=Kalenderbasis!AH$13,Kalenderbasis!AK$13,IF(H22=Kalenderbasis!AH$14,Kalenderbasis!AK$14,IF(H22=Kalenderbasis!AH$15,Kalenderbasis!AK$15,IF(H22=Kalenderbasis!AH$16,Kalenderbasis!AK$16,IF(H22=Kalenderbasis!AH$17,Kalenderbasis!AK$17,IF(H22=Kalenderbasis!AH$18,Kalenderbasis!AK$18,""))))))))</f>
        <v/>
      </c>
      <c r="F22" s="43"/>
      <c r="G22" s="20">
        <f t="shared" si="7"/>
        <v>1</v>
      </c>
      <c r="H22" s="21">
        <f t="shared" si="10"/>
        <v>45676</v>
      </c>
      <c r="I22" s="24" t="str">
        <f>IF(H22=Kalenderbasis!N$7,"Aschermittwoch",IF(H22=Kalenderbasis!H$7,"Karfreitag",IF(H22=Kalenderbasis!F$7,"Ostersonntag",IF(H22=Kalenderbasis!G$7,"Ostermontag",IF(H22=Kalenderbasis!J$7,"Christi Himmelfahrt",IF(H22=Kalenderbasis!K$7,"Pfingst-Sonntag",IF(H22=Kalenderbasis!L$7,"Pfingst-Montag",IF(H22=Kalenderbasis!M$7,"Fronleichnam",IF(H22=Kalenderbasis!Q$7,Kalenderbasis!Q$8,IF(H22=Kalenderbasis!R$7,Kalenderbasis!R$8,IF(H22=Kalenderbasis!S$7,Kalenderbasis!S$8,IF(H22=Kalenderbasis!T$7,Kalenderbasis!T$8,IF(H22=Kalenderbasis!U$7,Kalenderbasis!U$8,IF(H22=Kalenderbasis!V$7,Kalenderbasis!V$8,IF(H22=Kalenderbasis!W$7,Kalenderbasis!W$8,IF(H22=Kalenderbasis!X$7,Kalenderbasis!X$8,IF(H22=Kalenderbasis!Y$7,Kalenderbasis!Y$8,IF(H22=Kalenderbasis!Z$7,Kalenderbasis!Z$8,IF(H22=Kalenderbasis!AA$7,Kalenderbasis!AA$8,IF(H22=Kalenderbasis!AB$7,Kalenderbasis!AB$8,IF(H22=Kalenderbasis!O$7,Kalenderbasis!O$8,IF(H22=Kalenderbasis!P$7,Kalenderbasis!P$8,""))))))))))))))))))))))</f>
        <v/>
      </c>
      <c r="J22" s="20"/>
      <c r="K22" s="25"/>
      <c r="L22" s="22"/>
      <c r="M22" s="22"/>
      <c r="N22" s="22"/>
      <c r="O22" s="22"/>
      <c r="P22" s="22"/>
      <c r="Q22" s="22"/>
      <c r="R22" s="22"/>
      <c r="S22" s="35"/>
      <c r="U22" s="20" t="str">
        <f t="shared" si="5"/>
        <v/>
      </c>
      <c r="V22" s="13">
        <f t="shared" si="6"/>
        <v>0</v>
      </c>
      <c r="W22" s="13">
        <f>SUM(V$2:V22)</f>
        <v>2</v>
      </c>
      <c r="X22" s="13" t="str">
        <f>IF(MAX(W$2:W22)=W21,"",MAX(W$2:W22))</f>
        <v/>
      </c>
      <c r="AA22" s="13">
        <f t="shared" ref="AA22" si="16">IF(I22="",0,1)</f>
        <v>0</v>
      </c>
      <c r="AD22" s="20">
        <f t="shared" si="13"/>
        <v>0</v>
      </c>
      <c r="AE22" s="20">
        <f t="shared" si="13"/>
        <v>0</v>
      </c>
      <c r="AF22" s="20">
        <f t="shared" si="11"/>
        <v>0</v>
      </c>
      <c r="AG22" s="20">
        <f t="shared" si="11"/>
        <v>0</v>
      </c>
      <c r="AH22" s="20">
        <f t="shared" si="11"/>
        <v>0</v>
      </c>
      <c r="AI22" s="20">
        <f t="shared" si="11"/>
        <v>0</v>
      </c>
      <c r="AJ22" s="20">
        <f t="shared" si="11"/>
        <v>0</v>
      </c>
      <c r="AK22" s="20"/>
      <c r="AL22" s="20"/>
      <c r="AM22" s="20">
        <f t="shared" si="14"/>
        <v>0</v>
      </c>
      <c r="AN22" s="20">
        <f t="shared" si="12"/>
        <v>0</v>
      </c>
      <c r="AO22" s="20">
        <f t="shared" si="12"/>
        <v>0</v>
      </c>
      <c r="AP22" s="20">
        <f t="shared" si="12"/>
        <v>0</v>
      </c>
      <c r="AQ22" s="20">
        <f t="shared" si="12"/>
        <v>0</v>
      </c>
      <c r="AR22" s="20">
        <f t="shared" si="12"/>
        <v>0</v>
      </c>
      <c r="AS22" s="20">
        <f t="shared" si="12"/>
        <v>0</v>
      </c>
    </row>
    <row r="23" spans="1:45" x14ac:dyDescent="0.25">
      <c r="A23" s="13" t="str">
        <f>IF(MAX(W$2:W23)=W22,"",MAX(W$2:W23))</f>
        <v/>
      </c>
      <c r="B23" s="34"/>
      <c r="C23" s="20"/>
      <c r="D23" s="20"/>
      <c r="E23" s="23" t="str">
        <f>IF(H23=Kalenderbasis!AH$11,Kalenderbasis!AK$11,IF(H23=Kalenderbasis!AH$12,Kalenderbasis!AK$12,IF(H23=Kalenderbasis!AH$13,Kalenderbasis!AK$13,IF(H23=Kalenderbasis!AH$14,Kalenderbasis!AK$14,IF(H23=Kalenderbasis!AH$15,Kalenderbasis!AK$15,IF(H23=Kalenderbasis!AH$16,Kalenderbasis!AK$16,IF(H23=Kalenderbasis!AH$17,Kalenderbasis!AK$17,IF(H23=Kalenderbasis!AH$18,Kalenderbasis!AK$18,""))))))))</f>
        <v/>
      </c>
      <c r="F23" s="43"/>
      <c r="G23" s="20">
        <f t="shared" si="7"/>
        <v>2</v>
      </c>
      <c r="H23" s="21">
        <f t="shared" si="10"/>
        <v>45677</v>
      </c>
      <c r="I23" s="24" t="str">
        <f>IF(H23=Kalenderbasis!N$7,"Aschermittwoch",IF(H23=Kalenderbasis!H$7,"Karfreitag",IF(H23=Kalenderbasis!F$7,"Ostersonntag",IF(H23=Kalenderbasis!G$7,"Ostermontag",IF(H23=Kalenderbasis!J$7,"Christi Himmelfahrt",IF(H23=Kalenderbasis!K$7,"Pfingst-Sonntag",IF(H23=Kalenderbasis!L$7,"Pfingst-Montag",IF(H23=Kalenderbasis!M$7,"Fronleichnam",IF(H23=Kalenderbasis!Q$7,Kalenderbasis!Q$8,IF(H23=Kalenderbasis!R$7,Kalenderbasis!R$8,IF(H23=Kalenderbasis!S$7,Kalenderbasis!S$8,IF(H23=Kalenderbasis!T$7,Kalenderbasis!T$8,IF(H23=Kalenderbasis!U$7,Kalenderbasis!U$8,IF(H23=Kalenderbasis!V$7,Kalenderbasis!V$8,IF(H23=Kalenderbasis!W$7,Kalenderbasis!W$8,IF(H23=Kalenderbasis!X$7,Kalenderbasis!X$8,IF(H23=Kalenderbasis!Y$7,Kalenderbasis!Y$8,IF(H23=Kalenderbasis!Z$7,Kalenderbasis!Z$8,IF(H23=Kalenderbasis!AA$7,Kalenderbasis!AA$8,IF(H23=Kalenderbasis!AB$7,Kalenderbasis!AB$8,IF(H23=Kalenderbasis!O$7,Kalenderbasis!O$8,IF(H23=Kalenderbasis!P$7,Kalenderbasis!P$8,""))))))))))))))))))))))</f>
        <v/>
      </c>
      <c r="J23" s="20"/>
      <c r="K23" s="25"/>
      <c r="L23" s="22"/>
      <c r="M23" s="22"/>
      <c r="N23" s="22"/>
      <c r="O23" s="22"/>
      <c r="P23" s="22"/>
      <c r="Q23" s="22"/>
      <c r="R23" s="22"/>
      <c r="S23" s="35"/>
      <c r="U23" s="20" t="str">
        <f t="shared" si="5"/>
        <v/>
      </c>
      <c r="V23" s="13">
        <f t="shared" si="6"/>
        <v>0</v>
      </c>
      <c r="W23" s="13">
        <f>SUM(V$2:V23)</f>
        <v>2</v>
      </c>
      <c r="X23" s="13" t="str">
        <f>IF(MAX(W$2:W23)=W22,"",MAX(W$2:W23))</f>
        <v/>
      </c>
      <c r="AA23" s="13">
        <f t="shared" ref="AA23:AA35" si="17">IF(I23="",0,1)</f>
        <v>0</v>
      </c>
      <c r="AD23" s="20">
        <f t="shared" si="13"/>
        <v>0</v>
      </c>
      <c r="AE23" s="20">
        <f t="shared" si="13"/>
        <v>0</v>
      </c>
      <c r="AF23" s="20">
        <f t="shared" si="11"/>
        <v>0</v>
      </c>
      <c r="AG23" s="20">
        <f t="shared" si="11"/>
        <v>0</v>
      </c>
      <c r="AH23" s="20">
        <f t="shared" si="11"/>
        <v>0</v>
      </c>
      <c r="AI23" s="20">
        <f t="shared" si="11"/>
        <v>0</v>
      </c>
      <c r="AJ23" s="20">
        <f t="shared" si="11"/>
        <v>0</v>
      </c>
      <c r="AK23" s="20"/>
      <c r="AL23" s="20"/>
      <c r="AM23" s="20">
        <f t="shared" si="14"/>
        <v>0</v>
      </c>
      <c r="AN23" s="20">
        <f t="shared" si="12"/>
        <v>0</v>
      </c>
      <c r="AO23" s="20">
        <f t="shared" si="12"/>
        <v>0</v>
      </c>
      <c r="AP23" s="20">
        <f t="shared" si="12"/>
        <v>0</v>
      </c>
      <c r="AQ23" s="20">
        <f t="shared" si="12"/>
        <v>0</v>
      </c>
      <c r="AR23" s="20">
        <f t="shared" si="12"/>
        <v>0</v>
      </c>
      <c r="AS23" s="20">
        <f t="shared" si="12"/>
        <v>0</v>
      </c>
    </row>
    <row r="24" spans="1:45" x14ac:dyDescent="0.25">
      <c r="A24" s="13" t="str">
        <f>IF(MAX(W$2:W24)=W23,"",MAX(W$2:W24))</f>
        <v/>
      </c>
      <c r="B24" s="34"/>
      <c r="C24" s="20"/>
      <c r="D24" s="20"/>
      <c r="E24" s="23" t="str">
        <f>IF(H24=Kalenderbasis!AH$11,Kalenderbasis!AK$11,IF(H24=Kalenderbasis!AH$12,Kalenderbasis!AK$12,IF(H24=Kalenderbasis!AH$13,Kalenderbasis!AK$13,IF(H24=Kalenderbasis!AH$14,Kalenderbasis!AK$14,IF(H24=Kalenderbasis!AH$15,Kalenderbasis!AK$15,IF(H24=Kalenderbasis!AH$16,Kalenderbasis!AK$16,IF(H24=Kalenderbasis!AH$17,Kalenderbasis!AK$17,IF(H24=Kalenderbasis!AH$18,Kalenderbasis!AK$18,""))))))))</f>
        <v/>
      </c>
      <c r="F24" s="43"/>
      <c r="G24" s="20">
        <f t="shared" si="7"/>
        <v>3</v>
      </c>
      <c r="H24" s="21">
        <f t="shared" si="10"/>
        <v>45678</v>
      </c>
      <c r="I24" s="24" t="str">
        <f>IF(H24=Kalenderbasis!N$7,"Aschermittwoch",IF(H24=Kalenderbasis!H$7,"Karfreitag",IF(H24=Kalenderbasis!F$7,"Ostersonntag",IF(H24=Kalenderbasis!G$7,"Ostermontag",IF(H24=Kalenderbasis!J$7,"Christi Himmelfahrt",IF(H24=Kalenderbasis!K$7,"Pfingst-Sonntag",IF(H24=Kalenderbasis!L$7,"Pfingst-Montag",IF(H24=Kalenderbasis!M$7,"Fronleichnam",IF(H24=Kalenderbasis!Q$7,Kalenderbasis!Q$8,IF(H24=Kalenderbasis!R$7,Kalenderbasis!R$8,IF(H24=Kalenderbasis!S$7,Kalenderbasis!S$8,IF(H24=Kalenderbasis!T$7,Kalenderbasis!T$8,IF(H24=Kalenderbasis!U$7,Kalenderbasis!U$8,IF(H24=Kalenderbasis!V$7,Kalenderbasis!V$8,IF(H24=Kalenderbasis!W$7,Kalenderbasis!W$8,IF(H24=Kalenderbasis!X$7,Kalenderbasis!X$8,IF(H24=Kalenderbasis!Y$7,Kalenderbasis!Y$8,IF(H24=Kalenderbasis!Z$7,Kalenderbasis!Z$8,IF(H24=Kalenderbasis!AA$7,Kalenderbasis!AA$8,IF(H24=Kalenderbasis!AB$7,Kalenderbasis!AB$8,IF(H24=Kalenderbasis!O$7,Kalenderbasis!O$8,IF(H24=Kalenderbasis!P$7,Kalenderbasis!P$8,""))))))))))))))))))))))</f>
        <v/>
      </c>
      <c r="J24" s="20"/>
      <c r="K24" s="25"/>
      <c r="L24" s="22"/>
      <c r="M24" s="22"/>
      <c r="N24" s="22"/>
      <c r="O24" s="22"/>
      <c r="P24" s="22"/>
      <c r="Q24" s="22"/>
      <c r="R24" s="22"/>
      <c r="S24" s="35"/>
      <c r="U24" s="20" t="str">
        <f t="shared" si="5"/>
        <v/>
      </c>
      <c r="V24" s="13">
        <f t="shared" si="6"/>
        <v>0</v>
      </c>
      <c r="W24" s="13">
        <f>SUM(V$2:V24)</f>
        <v>2</v>
      </c>
      <c r="X24" s="13" t="str">
        <f>IF(MAX(W$2:W24)=W23,"",MAX(W$2:W24))</f>
        <v/>
      </c>
      <c r="AA24" s="13">
        <f t="shared" si="17"/>
        <v>0</v>
      </c>
      <c r="AD24" s="20">
        <f t="shared" si="13"/>
        <v>0</v>
      </c>
      <c r="AE24" s="20">
        <f t="shared" si="13"/>
        <v>0</v>
      </c>
      <c r="AF24" s="20">
        <f t="shared" si="11"/>
        <v>0</v>
      </c>
      <c r="AG24" s="20">
        <f t="shared" si="11"/>
        <v>0</v>
      </c>
      <c r="AH24" s="20">
        <f t="shared" si="11"/>
        <v>0</v>
      </c>
      <c r="AI24" s="20">
        <f t="shared" si="11"/>
        <v>0</v>
      </c>
      <c r="AJ24" s="20">
        <f t="shared" si="11"/>
        <v>0</v>
      </c>
      <c r="AK24" s="20"/>
      <c r="AL24" s="20"/>
      <c r="AM24" s="20">
        <f t="shared" si="14"/>
        <v>0</v>
      </c>
      <c r="AN24" s="20">
        <f t="shared" si="12"/>
        <v>0</v>
      </c>
      <c r="AO24" s="20">
        <f t="shared" si="12"/>
        <v>0</v>
      </c>
      <c r="AP24" s="20">
        <f t="shared" si="12"/>
        <v>0</v>
      </c>
      <c r="AQ24" s="20">
        <f t="shared" si="12"/>
        <v>0</v>
      </c>
      <c r="AR24" s="20">
        <f t="shared" si="12"/>
        <v>0</v>
      </c>
      <c r="AS24" s="20">
        <f t="shared" si="12"/>
        <v>0</v>
      </c>
    </row>
    <row r="25" spans="1:45" x14ac:dyDescent="0.25">
      <c r="A25" s="13" t="str">
        <f>IF(MAX(W$2:W25)=W24,"",MAX(W$2:W25))</f>
        <v/>
      </c>
      <c r="B25" s="34"/>
      <c r="C25" s="20"/>
      <c r="D25" s="20"/>
      <c r="E25" s="23" t="str">
        <f>IF(H25=Kalenderbasis!AH$11,Kalenderbasis!AK$11,IF(H25=Kalenderbasis!AH$12,Kalenderbasis!AK$12,IF(H25=Kalenderbasis!AH$13,Kalenderbasis!AK$13,IF(H25=Kalenderbasis!AH$14,Kalenderbasis!AK$14,IF(H25=Kalenderbasis!AH$15,Kalenderbasis!AK$15,IF(H25=Kalenderbasis!AH$16,Kalenderbasis!AK$16,IF(H25=Kalenderbasis!AH$17,Kalenderbasis!AK$17,IF(H25=Kalenderbasis!AH$18,Kalenderbasis!AK$18,""))))))))</f>
        <v/>
      </c>
      <c r="F25" s="43"/>
      <c r="G25" s="20">
        <f t="shared" si="7"/>
        <v>4</v>
      </c>
      <c r="H25" s="21">
        <f t="shared" si="10"/>
        <v>45679</v>
      </c>
      <c r="I25" s="24" t="str">
        <f>IF(H25=Kalenderbasis!N$7,"Aschermittwoch",IF(H25=Kalenderbasis!H$7,"Karfreitag",IF(H25=Kalenderbasis!F$7,"Ostersonntag",IF(H25=Kalenderbasis!G$7,"Ostermontag",IF(H25=Kalenderbasis!J$7,"Christi Himmelfahrt",IF(H25=Kalenderbasis!K$7,"Pfingst-Sonntag",IF(H25=Kalenderbasis!L$7,"Pfingst-Montag",IF(H25=Kalenderbasis!M$7,"Fronleichnam",IF(H25=Kalenderbasis!Q$7,Kalenderbasis!Q$8,IF(H25=Kalenderbasis!R$7,Kalenderbasis!R$8,IF(H25=Kalenderbasis!S$7,Kalenderbasis!S$8,IF(H25=Kalenderbasis!T$7,Kalenderbasis!T$8,IF(H25=Kalenderbasis!U$7,Kalenderbasis!U$8,IF(H25=Kalenderbasis!V$7,Kalenderbasis!V$8,IF(H25=Kalenderbasis!W$7,Kalenderbasis!W$8,IF(H25=Kalenderbasis!X$7,Kalenderbasis!X$8,IF(H25=Kalenderbasis!Y$7,Kalenderbasis!Y$8,IF(H25=Kalenderbasis!Z$7,Kalenderbasis!Z$8,IF(H25=Kalenderbasis!AA$7,Kalenderbasis!AA$8,IF(H25=Kalenderbasis!AB$7,Kalenderbasis!AB$8,IF(H25=Kalenderbasis!O$7,Kalenderbasis!O$8,IF(H25=Kalenderbasis!P$7,Kalenderbasis!P$8,""))))))))))))))))))))))</f>
        <v/>
      </c>
      <c r="J25" s="20" t="str">
        <f t="shared" si="4"/>
        <v/>
      </c>
      <c r="K25" s="25"/>
      <c r="L25" s="22"/>
      <c r="M25" s="22"/>
      <c r="N25" s="22"/>
      <c r="O25" s="22"/>
      <c r="P25" s="22"/>
      <c r="Q25" s="22"/>
      <c r="R25" s="22"/>
      <c r="S25" s="35"/>
      <c r="U25" s="20" t="str">
        <f t="shared" si="5"/>
        <v/>
      </c>
      <c r="V25" s="13">
        <f t="shared" si="6"/>
        <v>0</v>
      </c>
      <c r="W25" s="13">
        <f>SUM(V$2:V25)</f>
        <v>2</v>
      </c>
      <c r="X25" s="13" t="str">
        <f>IF(MAX(W$2:W25)=W24,"",MAX(W$2:W25))</f>
        <v/>
      </c>
      <c r="AA25" s="13">
        <f t="shared" si="17"/>
        <v>0</v>
      </c>
      <c r="AD25" s="20">
        <f t="shared" si="13"/>
        <v>0</v>
      </c>
      <c r="AE25" s="20">
        <f t="shared" si="13"/>
        <v>0</v>
      </c>
      <c r="AF25" s="20">
        <f t="shared" si="11"/>
        <v>0</v>
      </c>
      <c r="AG25" s="20">
        <f t="shared" si="11"/>
        <v>0</v>
      </c>
      <c r="AH25" s="20">
        <f t="shared" si="11"/>
        <v>0</v>
      </c>
      <c r="AI25" s="20">
        <f t="shared" si="11"/>
        <v>0</v>
      </c>
      <c r="AJ25" s="20">
        <f t="shared" si="11"/>
        <v>0</v>
      </c>
      <c r="AK25" s="20"/>
      <c r="AL25" s="20"/>
      <c r="AM25" s="20">
        <f t="shared" si="14"/>
        <v>0</v>
      </c>
      <c r="AN25" s="20">
        <f t="shared" si="12"/>
        <v>0</v>
      </c>
      <c r="AO25" s="20">
        <f t="shared" si="12"/>
        <v>0</v>
      </c>
      <c r="AP25" s="20">
        <f t="shared" si="12"/>
        <v>0</v>
      </c>
      <c r="AQ25" s="20">
        <f t="shared" si="12"/>
        <v>0</v>
      </c>
      <c r="AR25" s="20">
        <f t="shared" si="12"/>
        <v>0</v>
      </c>
      <c r="AS25" s="20">
        <f t="shared" si="12"/>
        <v>0</v>
      </c>
    </row>
    <row r="26" spans="1:45" x14ac:dyDescent="0.25">
      <c r="A26" s="13">
        <f>IF(MAX(W$2:W26)=W25,"",MAX(W$2:W26))</f>
        <v>3</v>
      </c>
      <c r="B26" s="34" t="s">
        <v>28</v>
      </c>
      <c r="C26" s="20" t="s">
        <v>29</v>
      </c>
      <c r="D26" s="20"/>
      <c r="E26" s="23" t="str">
        <f>IF(H26=Kalenderbasis!AH$11,Kalenderbasis!AK$11,IF(H26=Kalenderbasis!AH$12,Kalenderbasis!AK$12,IF(H26=Kalenderbasis!AH$13,Kalenderbasis!AK$13,IF(H26=Kalenderbasis!AH$14,Kalenderbasis!AK$14,IF(H26=Kalenderbasis!AH$15,Kalenderbasis!AK$15,IF(H26=Kalenderbasis!AH$16,Kalenderbasis!AK$16,IF(H26=Kalenderbasis!AH$17,Kalenderbasis!AK$17,IF(H26=Kalenderbasis!AH$18,Kalenderbasis!AK$18,""))))))))</f>
        <v/>
      </c>
      <c r="F26" s="43">
        <f>IF(C26="K",MAX(F$2:F25)+1,"")</f>
        <v>1277</v>
      </c>
      <c r="G26" s="20">
        <f t="shared" si="7"/>
        <v>5</v>
      </c>
      <c r="H26" s="21">
        <f t="shared" si="10"/>
        <v>45680</v>
      </c>
      <c r="I26" s="24" t="str">
        <f>IF(H26=Kalenderbasis!N$7,"Aschermittwoch",IF(H26=Kalenderbasis!H$7,"Karfreitag",IF(H26=Kalenderbasis!F$7,"Ostersonntag",IF(H26=Kalenderbasis!G$7,"Ostermontag",IF(H26=Kalenderbasis!J$7,"Christi Himmelfahrt",IF(H26=Kalenderbasis!K$7,"Pfingst-Sonntag",IF(H26=Kalenderbasis!L$7,"Pfingst-Montag",IF(H26=Kalenderbasis!M$7,"Fronleichnam",IF(H26=Kalenderbasis!Q$7,Kalenderbasis!Q$8,IF(H26=Kalenderbasis!R$7,Kalenderbasis!R$8,IF(H26=Kalenderbasis!S$7,Kalenderbasis!S$8,IF(H26=Kalenderbasis!T$7,Kalenderbasis!T$8,IF(H26=Kalenderbasis!U$7,Kalenderbasis!U$8,IF(H26=Kalenderbasis!V$7,Kalenderbasis!V$8,IF(H26=Kalenderbasis!W$7,Kalenderbasis!W$8,IF(H26=Kalenderbasis!X$7,Kalenderbasis!X$8,IF(H26=Kalenderbasis!Y$7,Kalenderbasis!Y$8,IF(H26=Kalenderbasis!Z$7,Kalenderbasis!Z$8,IF(H26=Kalenderbasis!AA$7,Kalenderbasis!AA$8,IF(H26=Kalenderbasis!AB$7,Kalenderbasis!AB$8,IF(H26=Kalenderbasis!O$7,Kalenderbasis!O$8,IF(H26=Kalenderbasis!P$7,Kalenderbasis!P$8,""))))))))))))))))))))))</f>
        <v/>
      </c>
      <c r="J26" s="20" t="s">
        <v>72</v>
      </c>
      <c r="K26" s="25" t="s">
        <v>18</v>
      </c>
      <c r="L26" s="22"/>
      <c r="M26" s="22"/>
      <c r="N26" s="22"/>
      <c r="O26" s="22"/>
      <c r="P26" s="22"/>
      <c r="Q26" s="22"/>
      <c r="R26" s="22"/>
      <c r="S26" s="35"/>
      <c r="U26" s="20" t="str">
        <f t="shared" si="5"/>
        <v/>
      </c>
      <c r="V26" s="13">
        <f t="shared" si="6"/>
        <v>1</v>
      </c>
      <c r="W26" s="13">
        <f>SUM(V$2:V26)</f>
        <v>3</v>
      </c>
      <c r="X26" s="13">
        <f>IF(MAX(W$2:W26)=W25,"",MAX(W$2:W26))</f>
        <v>3</v>
      </c>
      <c r="AA26" s="13">
        <f t="shared" si="17"/>
        <v>0</v>
      </c>
      <c r="AD26" s="20">
        <f t="shared" si="13"/>
        <v>0</v>
      </c>
      <c r="AE26" s="20">
        <f t="shared" si="13"/>
        <v>1</v>
      </c>
      <c r="AF26" s="20">
        <f t="shared" si="11"/>
        <v>0</v>
      </c>
      <c r="AG26" s="20">
        <f t="shared" si="11"/>
        <v>0</v>
      </c>
      <c r="AH26" s="20">
        <f t="shared" si="11"/>
        <v>0</v>
      </c>
      <c r="AI26" s="20">
        <f t="shared" si="11"/>
        <v>0</v>
      </c>
      <c r="AJ26" s="20">
        <f t="shared" si="11"/>
        <v>0</v>
      </c>
      <c r="AK26" s="20"/>
      <c r="AL26" s="20"/>
      <c r="AM26" s="20">
        <f t="shared" si="14"/>
        <v>0</v>
      </c>
      <c r="AN26" s="20">
        <f t="shared" si="12"/>
        <v>0</v>
      </c>
      <c r="AO26" s="20">
        <f t="shared" si="12"/>
        <v>0</v>
      </c>
      <c r="AP26" s="20">
        <f t="shared" si="12"/>
        <v>0</v>
      </c>
      <c r="AQ26" s="20">
        <f t="shared" si="12"/>
        <v>0</v>
      </c>
      <c r="AR26" s="20">
        <f t="shared" si="12"/>
        <v>0</v>
      </c>
      <c r="AS26" s="20">
        <f t="shared" si="12"/>
        <v>0</v>
      </c>
    </row>
    <row r="27" spans="1:45" x14ac:dyDescent="0.25">
      <c r="A27" s="13" t="str">
        <f>IF(MAX(W$2:W27)=W26,"",MAX(W$2:W27))</f>
        <v/>
      </c>
      <c r="B27" s="34"/>
      <c r="C27" s="20"/>
      <c r="D27" s="20"/>
      <c r="E27" s="23" t="str">
        <f>IF(H27=Kalenderbasis!AH$11,Kalenderbasis!AK$11,IF(H27=Kalenderbasis!AH$12,Kalenderbasis!AK$12,IF(H27=Kalenderbasis!AH$13,Kalenderbasis!AK$13,IF(H27=Kalenderbasis!AH$14,Kalenderbasis!AK$14,IF(H27=Kalenderbasis!AH$15,Kalenderbasis!AK$15,IF(H27=Kalenderbasis!AH$16,Kalenderbasis!AK$16,IF(H27=Kalenderbasis!AH$17,Kalenderbasis!AK$17,IF(H27=Kalenderbasis!AH$18,Kalenderbasis!AK$18,""))))))))</f>
        <v/>
      </c>
      <c r="F27" s="43"/>
      <c r="G27" s="20">
        <f t="shared" si="7"/>
        <v>6</v>
      </c>
      <c r="H27" s="21">
        <f t="shared" si="10"/>
        <v>45681</v>
      </c>
      <c r="I27" s="24" t="str">
        <f>IF(H27=Kalenderbasis!N$7,"Aschermittwoch",IF(H27=Kalenderbasis!H$7,"Karfreitag",IF(H27=Kalenderbasis!F$7,"Ostersonntag",IF(H27=Kalenderbasis!G$7,"Ostermontag",IF(H27=Kalenderbasis!J$7,"Christi Himmelfahrt",IF(H27=Kalenderbasis!K$7,"Pfingst-Sonntag",IF(H27=Kalenderbasis!L$7,"Pfingst-Montag",IF(H27=Kalenderbasis!M$7,"Fronleichnam",IF(H27=Kalenderbasis!Q$7,Kalenderbasis!Q$8,IF(H27=Kalenderbasis!R$7,Kalenderbasis!R$8,IF(H27=Kalenderbasis!S$7,Kalenderbasis!S$8,IF(H27=Kalenderbasis!T$7,Kalenderbasis!T$8,IF(H27=Kalenderbasis!U$7,Kalenderbasis!U$8,IF(H27=Kalenderbasis!V$7,Kalenderbasis!V$8,IF(H27=Kalenderbasis!W$7,Kalenderbasis!W$8,IF(H27=Kalenderbasis!X$7,Kalenderbasis!X$8,IF(H27=Kalenderbasis!Y$7,Kalenderbasis!Y$8,IF(H27=Kalenderbasis!Z$7,Kalenderbasis!Z$8,IF(H27=Kalenderbasis!AA$7,Kalenderbasis!AA$8,IF(H27=Kalenderbasis!AB$7,Kalenderbasis!AB$8,IF(H27=Kalenderbasis!O$7,Kalenderbasis!O$8,IF(H27=Kalenderbasis!P$7,Kalenderbasis!P$8,""))))))))))))))))))))))</f>
        <v/>
      </c>
      <c r="J27" s="20" t="str">
        <f t="shared" si="4"/>
        <v/>
      </c>
      <c r="K27" s="25"/>
      <c r="L27" s="22"/>
      <c r="M27" s="22"/>
      <c r="N27" s="22"/>
      <c r="O27" s="22"/>
      <c r="P27" s="22"/>
      <c r="Q27" s="22"/>
      <c r="R27" s="22"/>
      <c r="S27" s="35"/>
      <c r="U27" s="20" t="str">
        <f t="shared" si="5"/>
        <v/>
      </c>
      <c r="V27" s="13">
        <f t="shared" si="6"/>
        <v>0</v>
      </c>
      <c r="W27" s="13">
        <f>SUM(V$2:V27)</f>
        <v>3</v>
      </c>
      <c r="X27" s="13" t="str">
        <f>IF(MAX(W$2:W27)=W26,"",MAX(W$2:W27))</f>
        <v/>
      </c>
      <c r="AA27" s="13">
        <f t="shared" si="17"/>
        <v>0</v>
      </c>
      <c r="AD27" s="20">
        <f t="shared" si="13"/>
        <v>0</v>
      </c>
      <c r="AE27" s="20">
        <f t="shared" si="13"/>
        <v>0</v>
      </c>
      <c r="AF27" s="20">
        <f t="shared" si="11"/>
        <v>0</v>
      </c>
      <c r="AG27" s="20">
        <f t="shared" si="11"/>
        <v>0</v>
      </c>
      <c r="AH27" s="20">
        <f t="shared" si="11"/>
        <v>0</v>
      </c>
      <c r="AI27" s="20">
        <f t="shared" si="11"/>
        <v>0</v>
      </c>
      <c r="AJ27" s="20">
        <f t="shared" si="11"/>
        <v>0</v>
      </c>
      <c r="AK27" s="20"/>
      <c r="AL27" s="20"/>
      <c r="AM27" s="20">
        <f t="shared" si="14"/>
        <v>0</v>
      </c>
      <c r="AN27" s="20">
        <f t="shared" si="12"/>
        <v>0</v>
      </c>
      <c r="AO27" s="20">
        <f t="shared" si="12"/>
        <v>0</v>
      </c>
      <c r="AP27" s="20">
        <f t="shared" si="12"/>
        <v>0</v>
      </c>
      <c r="AQ27" s="20">
        <f t="shared" si="12"/>
        <v>0</v>
      </c>
      <c r="AR27" s="20">
        <f t="shared" si="12"/>
        <v>0</v>
      </c>
      <c r="AS27" s="20">
        <f t="shared" si="12"/>
        <v>0</v>
      </c>
    </row>
    <row r="28" spans="1:45" x14ac:dyDescent="0.25">
      <c r="A28" s="13">
        <f>IF(MAX(W$2:W28)=W27,"",MAX(W$2:W28))</f>
        <v>4</v>
      </c>
      <c r="B28" s="34" t="s">
        <v>28</v>
      </c>
      <c r="C28" s="20"/>
      <c r="D28" s="20" t="s">
        <v>30</v>
      </c>
      <c r="E28" s="23" t="str">
        <f>IF(H28=Kalenderbasis!AH$11,Kalenderbasis!AK$11,IF(H28=Kalenderbasis!AH$12,Kalenderbasis!AK$12,IF(H28=Kalenderbasis!AH$13,Kalenderbasis!AK$13,IF(H28=Kalenderbasis!AH$14,Kalenderbasis!AK$14,IF(H28=Kalenderbasis!AH$15,Kalenderbasis!AK$15,IF(H28=Kalenderbasis!AH$16,Kalenderbasis!AK$16,IF(H28=Kalenderbasis!AH$17,Kalenderbasis!AK$17,IF(H28=Kalenderbasis!AH$18,Kalenderbasis!AK$18,""))))))))</f>
        <v/>
      </c>
      <c r="F28" s="43" t="str">
        <f>IF(C28="K",MAX(F$2:F27)+1,"")</f>
        <v/>
      </c>
      <c r="G28" s="20">
        <f t="shared" si="7"/>
        <v>7</v>
      </c>
      <c r="H28" s="21">
        <f t="shared" si="10"/>
        <v>45682</v>
      </c>
      <c r="I28" s="24" t="str">
        <f>IF(H28=Kalenderbasis!N$7,"Aschermittwoch",IF(H28=Kalenderbasis!H$7,"Karfreitag",IF(H28=Kalenderbasis!F$7,"Ostersonntag",IF(H28=Kalenderbasis!G$7,"Ostermontag",IF(H28=Kalenderbasis!J$7,"Christi Himmelfahrt",IF(H28=Kalenderbasis!K$7,"Pfingst-Sonntag",IF(H28=Kalenderbasis!L$7,"Pfingst-Montag",IF(H28=Kalenderbasis!M$7,"Fronleichnam",IF(H28=Kalenderbasis!Q$7,Kalenderbasis!Q$8,IF(H28=Kalenderbasis!R$7,Kalenderbasis!R$8,IF(H28=Kalenderbasis!S$7,Kalenderbasis!S$8,IF(H28=Kalenderbasis!T$7,Kalenderbasis!T$8,IF(H28=Kalenderbasis!U$7,Kalenderbasis!U$8,IF(H28=Kalenderbasis!V$7,Kalenderbasis!V$8,IF(H28=Kalenderbasis!W$7,Kalenderbasis!W$8,IF(H28=Kalenderbasis!X$7,Kalenderbasis!X$8,IF(H28=Kalenderbasis!Y$7,Kalenderbasis!Y$8,IF(H28=Kalenderbasis!Z$7,Kalenderbasis!Z$8,IF(H28=Kalenderbasis!AA$7,Kalenderbasis!AA$8,IF(H28=Kalenderbasis!AB$7,Kalenderbasis!AB$8,IF(H28=Kalenderbasis!O$7,Kalenderbasis!O$8,IF(H28=Kalenderbasis!P$7,Kalenderbasis!P$8,""))))))))))))))))))))))</f>
        <v/>
      </c>
      <c r="J28" s="20" t="s">
        <v>119</v>
      </c>
      <c r="K28" s="25"/>
      <c r="L28" s="22"/>
      <c r="M28" s="22"/>
      <c r="N28" s="22"/>
      <c r="O28" s="22"/>
      <c r="P28" s="22"/>
      <c r="Q28" s="22"/>
      <c r="R28" s="22"/>
      <c r="S28" s="35"/>
      <c r="U28" s="20" t="str">
        <f t="shared" si="5"/>
        <v/>
      </c>
      <c r="V28" s="13">
        <f t="shared" si="6"/>
        <v>1</v>
      </c>
      <c r="W28" s="13">
        <f>SUM(V$2:V28)</f>
        <v>4</v>
      </c>
      <c r="X28" s="13">
        <f>IF(MAX(W$2:W28)=W27,"",MAX(W$2:W28))</f>
        <v>4</v>
      </c>
      <c r="AA28" s="13">
        <f t="shared" si="17"/>
        <v>0</v>
      </c>
      <c r="AD28" s="20">
        <f t="shared" si="13"/>
        <v>0</v>
      </c>
      <c r="AE28" s="20">
        <f t="shared" si="13"/>
        <v>0</v>
      </c>
      <c r="AF28" s="20">
        <f t="shared" si="13"/>
        <v>0</v>
      </c>
      <c r="AG28" s="20">
        <f t="shared" si="13"/>
        <v>0</v>
      </c>
      <c r="AH28" s="20">
        <f t="shared" si="13"/>
        <v>0</v>
      </c>
      <c r="AI28" s="20">
        <f t="shared" si="13"/>
        <v>0</v>
      </c>
      <c r="AJ28" s="20">
        <f t="shared" si="13"/>
        <v>0</v>
      </c>
      <c r="AK28" s="20"/>
      <c r="AL28" s="20"/>
      <c r="AM28" s="20">
        <f t="shared" si="14"/>
        <v>0</v>
      </c>
      <c r="AN28" s="20">
        <f t="shared" si="14"/>
        <v>0</v>
      </c>
      <c r="AO28" s="20">
        <f t="shared" si="14"/>
        <v>0</v>
      </c>
      <c r="AP28" s="20">
        <f t="shared" si="14"/>
        <v>0</v>
      </c>
      <c r="AQ28" s="20">
        <f t="shared" si="14"/>
        <v>0</v>
      </c>
      <c r="AR28" s="20">
        <f t="shared" si="14"/>
        <v>0</v>
      </c>
      <c r="AS28" s="20">
        <f t="shared" si="14"/>
        <v>0</v>
      </c>
    </row>
    <row r="29" spans="1:45" x14ac:dyDescent="0.25">
      <c r="A29" s="13" t="str">
        <f>IF(MAX(W$2:W29)=W28,"",MAX(W$2:W29))</f>
        <v/>
      </c>
      <c r="B29" s="34"/>
      <c r="C29" s="20"/>
      <c r="D29" s="20"/>
      <c r="E29" s="23" t="str">
        <f>IF(H29=Kalenderbasis!AH$11,Kalenderbasis!AK$11,IF(H29=Kalenderbasis!AH$12,Kalenderbasis!AK$12,IF(H29=Kalenderbasis!AH$13,Kalenderbasis!AK$13,IF(H29=Kalenderbasis!AH$14,Kalenderbasis!AK$14,IF(H29=Kalenderbasis!AH$15,Kalenderbasis!AK$15,IF(H29=Kalenderbasis!AH$16,Kalenderbasis!AK$16,IF(H29=Kalenderbasis!AH$17,Kalenderbasis!AK$17,IF(H29=Kalenderbasis!AH$18,Kalenderbasis!AK$18,""))))))))</f>
        <v/>
      </c>
      <c r="F29" s="43" t="str">
        <f>IF(C29="K",MAX(F$2:F28)+1,"")</f>
        <v/>
      </c>
      <c r="G29" s="20">
        <f t="shared" si="7"/>
        <v>1</v>
      </c>
      <c r="H29" s="21">
        <f t="shared" si="10"/>
        <v>45683</v>
      </c>
      <c r="I29" s="24" t="str">
        <f>IF(H29=Kalenderbasis!N$7,"Aschermittwoch",IF(H29=Kalenderbasis!H$7,"Karfreitag",IF(H29=Kalenderbasis!F$7,"Ostersonntag",IF(H29=Kalenderbasis!G$7,"Ostermontag",IF(H29=Kalenderbasis!J$7,"Christi Himmelfahrt",IF(H29=Kalenderbasis!K$7,"Pfingst-Sonntag",IF(H29=Kalenderbasis!L$7,"Pfingst-Montag",IF(H29=Kalenderbasis!M$7,"Fronleichnam",IF(H29=Kalenderbasis!Q$7,Kalenderbasis!Q$8,IF(H29=Kalenderbasis!R$7,Kalenderbasis!R$8,IF(H29=Kalenderbasis!S$7,Kalenderbasis!S$8,IF(H29=Kalenderbasis!T$7,Kalenderbasis!T$8,IF(H29=Kalenderbasis!U$7,Kalenderbasis!U$8,IF(H29=Kalenderbasis!V$7,Kalenderbasis!V$8,IF(H29=Kalenderbasis!W$7,Kalenderbasis!W$8,IF(H29=Kalenderbasis!X$7,Kalenderbasis!X$8,IF(H29=Kalenderbasis!Y$7,Kalenderbasis!Y$8,IF(H29=Kalenderbasis!Z$7,Kalenderbasis!Z$8,IF(H29=Kalenderbasis!AA$7,Kalenderbasis!AA$8,IF(H29=Kalenderbasis!AB$7,Kalenderbasis!AB$8,IF(H29=Kalenderbasis!O$7,Kalenderbasis!O$8,IF(H29=Kalenderbasis!P$7,Kalenderbasis!P$8,""))))))))))))))))))))))</f>
        <v/>
      </c>
      <c r="J29" s="20" t="str">
        <f t="shared" si="4"/>
        <v/>
      </c>
      <c r="K29" s="25"/>
      <c r="L29" s="22"/>
      <c r="M29" s="22"/>
      <c r="N29" s="22"/>
      <c r="O29" s="22"/>
      <c r="P29" s="22"/>
      <c r="Q29" s="22"/>
      <c r="R29" s="22"/>
      <c r="S29" s="35"/>
      <c r="U29" s="20" t="str">
        <f t="shared" si="5"/>
        <v/>
      </c>
      <c r="V29" s="13">
        <f t="shared" si="6"/>
        <v>0</v>
      </c>
      <c r="W29" s="13">
        <f>SUM(V$2:V29)</f>
        <v>4</v>
      </c>
      <c r="X29" s="13" t="str">
        <f>IF(MAX(W$2:W29)=W28,"",MAX(W$2:W29))</f>
        <v/>
      </c>
      <c r="AA29" s="13">
        <f t="shared" si="17"/>
        <v>0</v>
      </c>
      <c r="AD29" s="20">
        <f t="shared" si="13"/>
        <v>0</v>
      </c>
      <c r="AE29" s="20">
        <f t="shared" si="13"/>
        <v>0</v>
      </c>
      <c r="AF29" s="20">
        <f t="shared" si="13"/>
        <v>0</v>
      </c>
      <c r="AG29" s="20">
        <f t="shared" si="13"/>
        <v>0</v>
      </c>
      <c r="AH29" s="20">
        <f t="shared" si="13"/>
        <v>0</v>
      </c>
      <c r="AI29" s="20">
        <f t="shared" si="13"/>
        <v>0</v>
      </c>
      <c r="AJ29" s="20">
        <f t="shared" si="13"/>
        <v>0</v>
      </c>
      <c r="AK29" s="20"/>
      <c r="AL29" s="20"/>
      <c r="AM29" s="20">
        <f t="shared" si="14"/>
        <v>0</v>
      </c>
      <c r="AN29" s="20">
        <f t="shared" si="14"/>
        <v>0</v>
      </c>
      <c r="AO29" s="20">
        <f t="shared" si="14"/>
        <v>0</v>
      </c>
      <c r="AP29" s="20">
        <f t="shared" si="14"/>
        <v>0</v>
      </c>
      <c r="AQ29" s="20">
        <f t="shared" si="14"/>
        <v>0</v>
      </c>
      <c r="AR29" s="20">
        <f t="shared" si="14"/>
        <v>0</v>
      </c>
      <c r="AS29" s="20">
        <f t="shared" si="14"/>
        <v>0</v>
      </c>
    </row>
    <row r="30" spans="1:45" x14ac:dyDescent="0.25">
      <c r="A30" s="13" t="str">
        <f>IF(MAX(W$2:W30)=W29,"",MAX(W$2:W30))</f>
        <v/>
      </c>
      <c r="B30" s="34"/>
      <c r="C30" s="20"/>
      <c r="D30" s="20"/>
      <c r="E30" s="23" t="str">
        <f>IF(H30=Kalenderbasis!AH$11,Kalenderbasis!AK$11,IF(H30=Kalenderbasis!AH$12,Kalenderbasis!AK$12,IF(H30=Kalenderbasis!AH$13,Kalenderbasis!AK$13,IF(H30=Kalenderbasis!AH$14,Kalenderbasis!AK$14,IF(H30=Kalenderbasis!AH$15,Kalenderbasis!AK$15,IF(H30=Kalenderbasis!AH$16,Kalenderbasis!AK$16,IF(H30=Kalenderbasis!AH$17,Kalenderbasis!AK$17,IF(H30=Kalenderbasis!AH$18,Kalenderbasis!AK$18,""))))))))</f>
        <v/>
      </c>
      <c r="F30" s="43" t="str">
        <f>IF(C30="K",MAX(F$2:F29)+1,"")</f>
        <v/>
      </c>
      <c r="G30" s="20">
        <f t="shared" si="7"/>
        <v>2</v>
      </c>
      <c r="H30" s="21">
        <f t="shared" si="10"/>
        <v>45684</v>
      </c>
      <c r="I30" s="24" t="str">
        <f>IF(H30=Kalenderbasis!N$7,"Aschermittwoch",IF(H30=Kalenderbasis!H$7,"Karfreitag",IF(H30=Kalenderbasis!F$7,"Ostersonntag",IF(H30=Kalenderbasis!G$7,"Ostermontag",IF(H30=Kalenderbasis!J$7,"Christi Himmelfahrt",IF(H30=Kalenderbasis!K$7,"Pfingst-Sonntag",IF(H30=Kalenderbasis!L$7,"Pfingst-Montag",IF(H30=Kalenderbasis!M$7,"Fronleichnam",IF(H30=Kalenderbasis!Q$7,Kalenderbasis!Q$8,IF(H30=Kalenderbasis!R$7,Kalenderbasis!R$8,IF(H30=Kalenderbasis!S$7,Kalenderbasis!S$8,IF(H30=Kalenderbasis!T$7,Kalenderbasis!T$8,IF(H30=Kalenderbasis!U$7,Kalenderbasis!U$8,IF(H30=Kalenderbasis!V$7,Kalenderbasis!V$8,IF(H30=Kalenderbasis!W$7,Kalenderbasis!W$8,IF(H30=Kalenderbasis!X$7,Kalenderbasis!X$8,IF(H30=Kalenderbasis!Y$7,Kalenderbasis!Y$8,IF(H30=Kalenderbasis!Z$7,Kalenderbasis!Z$8,IF(H30=Kalenderbasis!AA$7,Kalenderbasis!AA$8,IF(H30=Kalenderbasis!AB$7,Kalenderbasis!AB$8,IF(H30=Kalenderbasis!O$7,Kalenderbasis!O$8,IF(H30=Kalenderbasis!P$7,Kalenderbasis!P$8,""))))))))))))))))))))))</f>
        <v/>
      </c>
      <c r="J30" s="20"/>
      <c r="K30" s="25"/>
      <c r="L30" s="22"/>
      <c r="M30" s="22"/>
      <c r="N30" s="22"/>
      <c r="O30" s="22"/>
      <c r="P30" s="22"/>
      <c r="Q30" s="22"/>
      <c r="R30" s="22"/>
      <c r="S30" s="35"/>
      <c r="U30" s="20" t="str">
        <f t="shared" si="5"/>
        <v/>
      </c>
      <c r="V30" s="13">
        <f t="shared" si="6"/>
        <v>0</v>
      </c>
      <c r="W30" s="13">
        <f>SUM(V$2:V30)</f>
        <v>4</v>
      </c>
      <c r="X30" s="13" t="str">
        <f>IF(MAX(W$2:W30)=W29,"",MAX(W$2:W30))</f>
        <v/>
      </c>
      <c r="AA30" s="13">
        <f t="shared" si="17"/>
        <v>0</v>
      </c>
      <c r="AD30" s="20">
        <f t="shared" si="13"/>
        <v>0</v>
      </c>
      <c r="AE30" s="20">
        <f t="shared" si="13"/>
        <v>0</v>
      </c>
      <c r="AF30" s="20">
        <f t="shared" si="13"/>
        <v>0</v>
      </c>
      <c r="AG30" s="20">
        <f t="shared" si="13"/>
        <v>0</v>
      </c>
      <c r="AH30" s="20">
        <f t="shared" si="13"/>
        <v>0</v>
      </c>
      <c r="AI30" s="20">
        <f t="shared" si="13"/>
        <v>0</v>
      </c>
      <c r="AJ30" s="20">
        <f t="shared" si="13"/>
        <v>0</v>
      </c>
      <c r="AK30" s="20"/>
      <c r="AL30" s="20"/>
      <c r="AM30" s="20">
        <f t="shared" si="14"/>
        <v>0</v>
      </c>
      <c r="AN30" s="20">
        <f t="shared" si="14"/>
        <v>0</v>
      </c>
      <c r="AO30" s="20">
        <f t="shared" si="14"/>
        <v>0</v>
      </c>
      <c r="AP30" s="20">
        <f t="shared" si="14"/>
        <v>0</v>
      </c>
      <c r="AQ30" s="20">
        <f t="shared" si="14"/>
        <v>0</v>
      </c>
      <c r="AR30" s="20">
        <f t="shared" si="14"/>
        <v>0</v>
      </c>
      <c r="AS30" s="20">
        <f t="shared" si="14"/>
        <v>0</v>
      </c>
    </row>
    <row r="31" spans="1:45" x14ac:dyDescent="0.25">
      <c r="A31" s="13" t="str">
        <f>IF(MAX(W$2:W31)=W30,"",MAX(W$2:W31))</f>
        <v/>
      </c>
      <c r="B31" s="34"/>
      <c r="C31" s="20"/>
      <c r="D31" s="20"/>
      <c r="E31" s="23" t="str">
        <f>IF(H31=Kalenderbasis!AH$11,Kalenderbasis!AK$11,IF(H31=Kalenderbasis!AH$12,Kalenderbasis!AK$12,IF(H31=Kalenderbasis!AH$13,Kalenderbasis!AK$13,IF(H31=Kalenderbasis!AH$14,Kalenderbasis!AK$14,IF(H31=Kalenderbasis!AH$15,Kalenderbasis!AK$15,IF(H31=Kalenderbasis!AH$16,Kalenderbasis!AK$16,IF(H31=Kalenderbasis!AH$17,Kalenderbasis!AK$17,IF(H31=Kalenderbasis!AH$18,Kalenderbasis!AK$18,""))))))))</f>
        <v/>
      </c>
      <c r="F31" s="43" t="str">
        <f>IF(C31="K",MAX(F$2:F30)+1,"")</f>
        <v/>
      </c>
      <c r="G31" s="20">
        <f t="shared" si="7"/>
        <v>3</v>
      </c>
      <c r="H31" s="21">
        <f t="shared" si="10"/>
        <v>45685</v>
      </c>
      <c r="I31" s="24" t="str">
        <f>IF(H31=Kalenderbasis!N$7,"Aschermittwoch",IF(H31=Kalenderbasis!H$7,"Karfreitag",IF(H31=Kalenderbasis!F$7,"Ostersonntag",IF(H31=Kalenderbasis!G$7,"Ostermontag",IF(H31=Kalenderbasis!J$7,"Christi Himmelfahrt",IF(H31=Kalenderbasis!K$7,"Pfingst-Sonntag",IF(H31=Kalenderbasis!L$7,"Pfingst-Montag",IF(H31=Kalenderbasis!M$7,"Fronleichnam",IF(H31=Kalenderbasis!Q$7,Kalenderbasis!Q$8,IF(H31=Kalenderbasis!R$7,Kalenderbasis!R$8,IF(H31=Kalenderbasis!S$7,Kalenderbasis!S$8,IF(H31=Kalenderbasis!T$7,Kalenderbasis!T$8,IF(H31=Kalenderbasis!U$7,Kalenderbasis!U$8,IF(H31=Kalenderbasis!V$7,Kalenderbasis!V$8,IF(H31=Kalenderbasis!W$7,Kalenderbasis!W$8,IF(H31=Kalenderbasis!X$7,Kalenderbasis!X$8,IF(H31=Kalenderbasis!Y$7,Kalenderbasis!Y$8,IF(H31=Kalenderbasis!Z$7,Kalenderbasis!Z$8,IF(H31=Kalenderbasis!AA$7,Kalenderbasis!AA$8,IF(H31=Kalenderbasis!AB$7,Kalenderbasis!AB$8,IF(H31=Kalenderbasis!O$7,Kalenderbasis!O$8,IF(H31=Kalenderbasis!P$7,Kalenderbasis!P$8,""))))))))))))))))))))))</f>
        <v/>
      </c>
      <c r="J31" s="20"/>
      <c r="K31" s="25"/>
      <c r="L31" s="22"/>
      <c r="M31" s="22"/>
      <c r="N31" s="22"/>
      <c r="O31" s="22"/>
      <c r="P31" s="22"/>
      <c r="Q31" s="22"/>
      <c r="R31" s="22"/>
      <c r="S31" s="35"/>
      <c r="U31" s="20" t="str">
        <f t="shared" si="5"/>
        <v/>
      </c>
      <c r="V31" s="13">
        <f t="shared" si="6"/>
        <v>0</v>
      </c>
      <c r="W31" s="13">
        <f>SUM(V$2:V31)</f>
        <v>4</v>
      </c>
      <c r="X31" s="13" t="str">
        <f>IF(MAX(W$2:W31)=W30,"",MAX(W$2:W31))</f>
        <v/>
      </c>
      <c r="AA31" s="13">
        <f t="shared" si="17"/>
        <v>0</v>
      </c>
      <c r="AD31" s="20">
        <f t="shared" si="13"/>
        <v>0</v>
      </c>
      <c r="AE31" s="20">
        <f t="shared" si="13"/>
        <v>0</v>
      </c>
      <c r="AF31" s="20">
        <f t="shared" si="13"/>
        <v>0</v>
      </c>
      <c r="AG31" s="20">
        <f t="shared" si="13"/>
        <v>0</v>
      </c>
      <c r="AH31" s="20">
        <f t="shared" si="13"/>
        <v>0</v>
      </c>
      <c r="AI31" s="20">
        <f t="shared" si="13"/>
        <v>0</v>
      </c>
      <c r="AJ31" s="20">
        <f t="shared" si="13"/>
        <v>0</v>
      </c>
      <c r="AK31" s="20"/>
      <c r="AL31" s="20"/>
      <c r="AM31" s="20">
        <f t="shared" si="14"/>
        <v>0</v>
      </c>
      <c r="AN31" s="20">
        <f t="shared" si="14"/>
        <v>0</v>
      </c>
      <c r="AO31" s="20">
        <f t="shared" si="14"/>
        <v>0</v>
      </c>
      <c r="AP31" s="20">
        <f t="shared" si="14"/>
        <v>0</v>
      </c>
      <c r="AQ31" s="20">
        <f t="shared" si="14"/>
        <v>0</v>
      </c>
      <c r="AR31" s="20">
        <f t="shared" si="14"/>
        <v>0</v>
      </c>
      <c r="AS31" s="20">
        <f t="shared" si="14"/>
        <v>0</v>
      </c>
    </row>
    <row r="32" spans="1:45" x14ac:dyDescent="0.25">
      <c r="A32" s="13" t="str">
        <f>IF(MAX(W$2:W32)=W31,"",MAX(W$2:W32))</f>
        <v/>
      </c>
      <c r="B32" s="34"/>
      <c r="C32" s="20"/>
      <c r="D32" s="20"/>
      <c r="E32" s="23" t="str">
        <f>IF(H32=Kalenderbasis!AH$11,Kalenderbasis!AK$11,IF(H32=Kalenderbasis!AH$12,Kalenderbasis!AK$12,IF(H32=Kalenderbasis!AH$13,Kalenderbasis!AK$13,IF(H32=Kalenderbasis!AH$14,Kalenderbasis!AK$14,IF(H32=Kalenderbasis!AH$15,Kalenderbasis!AK$15,IF(H32=Kalenderbasis!AH$16,Kalenderbasis!AK$16,IF(H32=Kalenderbasis!AH$17,Kalenderbasis!AK$17,IF(H32=Kalenderbasis!AH$18,Kalenderbasis!AK$18,""))))))))</f>
        <v/>
      </c>
      <c r="F32" s="43" t="str">
        <f>IF(C32="K",MAX(F$2:F31)+1,"")</f>
        <v/>
      </c>
      <c r="G32" s="20">
        <f t="shared" si="7"/>
        <v>4</v>
      </c>
      <c r="H32" s="21">
        <f t="shared" si="10"/>
        <v>45686</v>
      </c>
      <c r="I32" s="24" t="str">
        <f>IF(H32=Kalenderbasis!N$7,"Aschermittwoch",IF(H32=Kalenderbasis!H$7,"Karfreitag",IF(H32=Kalenderbasis!F$7,"Ostersonntag",IF(H32=Kalenderbasis!G$7,"Ostermontag",IF(H32=Kalenderbasis!J$7,"Christi Himmelfahrt",IF(H32=Kalenderbasis!K$7,"Pfingst-Sonntag",IF(H32=Kalenderbasis!L$7,"Pfingst-Montag",IF(H32=Kalenderbasis!M$7,"Fronleichnam",IF(H32=Kalenderbasis!Q$7,Kalenderbasis!Q$8,IF(H32=Kalenderbasis!R$7,Kalenderbasis!R$8,IF(H32=Kalenderbasis!S$7,Kalenderbasis!S$8,IF(H32=Kalenderbasis!T$7,Kalenderbasis!T$8,IF(H32=Kalenderbasis!U$7,Kalenderbasis!U$8,IF(H32=Kalenderbasis!V$7,Kalenderbasis!V$8,IF(H32=Kalenderbasis!W$7,Kalenderbasis!W$8,IF(H32=Kalenderbasis!X$7,Kalenderbasis!X$8,IF(H32=Kalenderbasis!Y$7,Kalenderbasis!Y$8,IF(H32=Kalenderbasis!Z$7,Kalenderbasis!Z$8,IF(H32=Kalenderbasis!AA$7,Kalenderbasis!AA$8,IF(H32=Kalenderbasis!AB$7,Kalenderbasis!AB$8,IF(H32=Kalenderbasis!O$7,Kalenderbasis!O$8,IF(H32=Kalenderbasis!P$7,Kalenderbasis!P$8,""))))))))))))))))))))))</f>
        <v/>
      </c>
      <c r="J32" s="20"/>
      <c r="K32" s="25"/>
      <c r="L32" s="22"/>
      <c r="M32" s="22"/>
      <c r="N32" s="22"/>
      <c r="O32" s="22"/>
      <c r="P32" s="22"/>
      <c r="Q32" s="22"/>
      <c r="R32" s="22"/>
      <c r="S32" s="35"/>
      <c r="U32" s="20" t="str">
        <f t="shared" si="5"/>
        <v/>
      </c>
      <c r="V32" s="13">
        <f t="shared" si="6"/>
        <v>0</v>
      </c>
      <c r="W32" s="13">
        <f>SUM(V$2:V32)</f>
        <v>4</v>
      </c>
      <c r="X32" s="13" t="str">
        <f>IF(MAX(W$2:W32)=W31,"",MAX(W$2:W32))</f>
        <v/>
      </c>
      <c r="AA32" s="13">
        <f t="shared" si="17"/>
        <v>0</v>
      </c>
      <c r="AD32" s="20">
        <f t="shared" si="13"/>
        <v>0</v>
      </c>
      <c r="AE32" s="20">
        <f t="shared" si="13"/>
        <v>0</v>
      </c>
      <c r="AF32" s="20">
        <f t="shared" si="13"/>
        <v>0</v>
      </c>
      <c r="AG32" s="20">
        <f t="shared" si="13"/>
        <v>0</v>
      </c>
      <c r="AH32" s="20">
        <f t="shared" si="13"/>
        <v>0</v>
      </c>
      <c r="AI32" s="20">
        <f t="shared" si="13"/>
        <v>0</v>
      </c>
      <c r="AJ32" s="20">
        <f t="shared" si="13"/>
        <v>0</v>
      </c>
      <c r="AK32" s="20"/>
      <c r="AL32" s="20"/>
      <c r="AM32" s="20">
        <f t="shared" si="14"/>
        <v>0</v>
      </c>
      <c r="AN32" s="20">
        <f t="shared" si="14"/>
        <v>0</v>
      </c>
      <c r="AO32" s="20">
        <f t="shared" si="14"/>
        <v>0</v>
      </c>
      <c r="AP32" s="20">
        <f t="shared" si="14"/>
        <v>0</v>
      </c>
      <c r="AQ32" s="20">
        <f t="shared" si="14"/>
        <v>0</v>
      </c>
      <c r="AR32" s="20">
        <f t="shared" si="14"/>
        <v>0</v>
      </c>
      <c r="AS32" s="20">
        <f t="shared" si="14"/>
        <v>0</v>
      </c>
    </row>
    <row r="33" spans="1:45" x14ac:dyDescent="0.25">
      <c r="A33" s="13">
        <f>IF(MAX(W$2:W33)=W32,"",MAX(W$2:W33))</f>
        <v>5</v>
      </c>
      <c r="B33" s="34" t="s">
        <v>28</v>
      </c>
      <c r="C33" s="20" t="s">
        <v>44</v>
      </c>
      <c r="D33" s="20"/>
      <c r="E33" s="23" t="str">
        <f>IF(H33=Kalenderbasis!AH$11,Kalenderbasis!AK$11,IF(H33=Kalenderbasis!AH$12,Kalenderbasis!AK$12,IF(H33=Kalenderbasis!AH$13,Kalenderbasis!AK$13,IF(H33=Kalenderbasis!AH$14,Kalenderbasis!AK$14,IF(H33=Kalenderbasis!AH$15,Kalenderbasis!AK$15,IF(H33=Kalenderbasis!AH$16,Kalenderbasis!AK$16,IF(H33=Kalenderbasis!AH$17,Kalenderbasis!AK$17,IF(H33=Kalenderbasis!AH$18,Kalenderbasis!AK$18,""))))))))</f>
        <v/>
      </c>
      <c r="F33" s="43" t="str">
        <f>IF(C33="K",MAX(F$2:F32)+1,"")</f>
        <v/>
      </c>
      <c r="G33" s="20">
        <f t="shared" si="7"/>
        <v>5</v>
      </c>
      <c r="H33" s="21">
        <f t="shared" si="10"/>
        <v>45687</v>
      </c>
      <c r="I33" s="24" t="str">
        <f>IF(H33=Kalenderbasis!N$7,"Aschermittwoch",IF(H33=Kalenderbasis!H$7,"Karfreitag",IF(H33=Kalenderbasis!F$7,"Ostersonntag",IF(H33=Kalenderbasis!G$7,"Ostermontag",IF(H33=Kalenderbasis!J$7,"Christi Himmelfahrt",IF(H33=Kalenderbasis!K$7,"Pfingst-Sonntag",IF(H33=Kalenderbasis!L$7,"Pfingst-Montag",IF(H33=Kalenderbasis!M$7,"Fronleichnam",IF(H33=Kalenderbasis!Q$7,Kalenderbasis!Q$8,IF(H33=Kalenderbasis!R$7,Kalenderbasis!R$8,IF(H33=Kalenderbasis!S$7,Kalenderbasis!S$8,IF(H33=Kalenderbasis!T$7,Kalenderbasis!T$8,IF(H33=Kalenderbasis!U$7,Kalenderbasis!U$8,IF(H33=Kalenderbasis!V$7,Kalenderbasis!V$8,IF(H33=Kalenderbasis!W$7,Kalenderbasis!W$8,IF(H33=Kalenderbasis!X$7,Kalenderbasis!X$8,IF(H33=Kalenderbasis!Y$7,Kalenderbasis!Y$8,IF(H33=Kalenderbasis!Z$7,Kalenderbasis!Z$8,IF(H33=Kalenderbasis!AA$7,Kalenderbasis!AA$8,IF(H33=Kalenderbasis!AB$7,Kalenderbasis!AB$8,IF(H33=Kalenderbasis!O$7,Kalenderbasis!O$8,IF(H33=Kalenderbasis!P$7,Kalenderbasis!P$8,""))))))))))))))))))))))</f>
        <v/>
      </c>
      <c r="J33" s="20" t="str">
        <f t="shared" si="4"/>
        <v>Burggraben</v>
      </c>
      <c r="K33" s="25" t="s">
        <v>21</v>
      </c>
      <c r="L33" s="22"/>
      <c r="M33" s="22"/>
      <c r="N33" s="22"/>
      <c r="O33" s="22"/>
      <c r="P33" s="22"/>
      <c r="Q33" s="22"/>
      <c r="R33" s="22"/>
      <c r="S33" s="35"/>
      <c r="U33" s="20" t="str">
        <f t="shared" si="5"/>
        <v/>
      </c>
      <c r="V33" s="13">
        <f t="shared" si="6"/>
        <v>1</v>
      </c>
      <c r="W33" s="13">
        <f>SUM(V$2:V33)</f>
        <v>5</v>
      </c>
      <c r="X33" s="13">
        <f>IF(MAX(W$2:W33)=W32,"",MAX(W$2:W33))</f>
        <v>5</v>
      </c>
      <c r="AA33" s="13">
        <f t="shared" si="17"/>
        <v>0</v>
      </c>
      <c r="AD33" s="20">
        <f t="shared" si="13"/>
        <v>0</v>
      </c>
      <c r="AE33" s="20">
        <f t="shared" si="13"/>
        <v>0</v>
      </c>
      <c r="AF33" s="20">
        <f t="shared" si="13"/>
        <v>0</v>
      </c>
      <c r="AG33" s="20">
        <f t="shared" si="13"/>
        <v>0</v>
      </c>
      <c r="AH33" s="20">
        <f t="shared" si="13"/>
        <v>0</v>
      </c>
      <c r="AI33" s="20">
        <f t="shared" si="13"/>
        <v>0</v>
      </c>
      <c r="AJ33" s="20">
        <f t="shared" si="13"/>
        <v>0</v>
      </c>
      <c r="AK33" s="20"/>
      <c r="AL33" s="20"/>
      <c r="AM33" s="20">
        <f t="shared" si="14"/>
        <v>0</v>
      </c>
      <c r="AN33" s="20">
        <f t="shared" si="14"/>
        <v>0</v>
      </c>
      <c r="AO33" s="20">
        <f t="shared" si="14"/>
        <v>0</v>
      </c>
      <c r="AP33" s="20">
        <f t="shared" si="14"/>
        <v>1</v>
      </c>
      <c r="AQ33" s="20">
        <f t="shared" si="14"/>
        <v>0</v>
      </c>
      <c r="AR33" s="20">
        <f t="shared" si="14"/>
        <v>0</v>
      </c>
      <c r="AS33" s="20">
        <f t="shared" si="14"/>
        <v>0</v>
      </c>
    </row>
    <row r="34" spans="1:45" x14ac:dyDescent="0.25">
      <c r="A34" s="13" t="str">
        <f>IF(MAX(W$2:W34)=W33,"",MAX(W$2:W34))</f>
        <v/>
      </c>
      <c r="B34" s="34"/>
      <c r="C34" s="20"/>
      <c r="D34" s="20"/>
      <c r="E34" s="23" t="str">
        <f>IF(H34=Kalenderbasis!AH$11,Kalenderbasis!AK$11,IF(H34=Kalenderbasis!AH$12,Kalenderbasis!AK$12,IF(H34=Kalenderbasis!AH$13,Kalenderbasis!AK$13,IF(H34=Kalenderbasis!AH$14,Kalenderbasis!AK$14,IF(H34=Kalenderbasis!AH$15,Kalenderbasis!AK$15,IF(H34=Kalenderbasis!AH$16,Kalenderbasis!AK$16,IF(H34=Kalenderbasis!AH$17,Kalenderbasis!AK$17,IF(H34=Kalenderbasis!AH$18,Kalenderbasis!AK$18,""))))))))</f>
        <v/>
      </c>
      <c r="F34" s="43" t="str">
        <f>IF(C34="K",MAX(F$2:F33)+1,"")</f>
        <v/>
      </c>
      <c r="G34" s="20">
        <f t="shared" si="7"/>
        <v>6</v>
      </c>
      <c r="H34" s="21">
        <f t="shared" si="10"/>
        <v>45688</v>
      </c>
      <c r="I34" s="24" t="str">
        <f>IF(H34=Kalenderbasis!N$7,"Aschermittwoch",IF(H34=Kalenderbasis!H$7,"Karfreitag",IF(H34=Kalenderbasis!F$7,"Ostersonntag",IF(H34=Kalenderbasis!G$7,"Ostermontag",IF(H34=Kalenderbasis!J$7,"Christi Himmelfahrt",IF(H34=Kalenderbasis!K$7,"Pfingst-Sonntag",IF(H34=Kalenderbasis!L$7,"Pfingst-Montag",IF(H34=Kalenderbasis!M$7,"Fronleichnam",IF(H34=Kalenderbasis!Q$7,Kalenderbasis!Q$8,IF(H34=Kalenderbasis!R$7,Kalenderbasis!R$8,IF(H34=Kalenderbasis!S$7,Kalenderbasis!S$8,IF(H34=Kalenderbasis!T$7,Kalenderbasis!T$8,IF(H34=Kalenderbasis!U$7,Kalenderbasis!U$8,IF(H34=Kalenderbasis!V$7,Kalenderbasis!V$8,IF(H34=Kalenderbasis!W$7,Kalenderbasis!W$8,IF(H34=Kalenderbasis!X$7,Kalenderbasis!X$8,IF(H34=Kalenderbasis!Y$7,Kalenderbasis!Y$8,IF(H34=Kalenderbasis!Z$7,Kalenderbasis!Z$8,IF(H34=Kalenderbasis!AA$7,Kalenderbasis!AA$8,IF(H34=Kalenderbasis!AB$7,Kalenderbasis!AB$8,IF(H34=Kalenderbasis!O$7,Kalenderbasis!O$8,IF(H34=Kalenderbasis!P$7,Kalenderbasis!P$8,""))))))))))))))))))))))</f>
        <v/>
      </c>
      <c r="J34" s="20" t="str">
        <f t="shared" si="4"/>
        <v/>
      </c>
      <c r="K34" s="25"/>
      <c r="L34" s="22"/>
      <c r="M34" s="22"/>
      <c r="N34" s="22"/>
      <c r="O34" s="22"/>
      <c r="P34" s="22"/>
      <c r="Q34" s="22"/>
      <c r="R34" s="22"/>
      <c r="S34" s="35"/>
      <c r="U34" s="20" t="str">
        <f t="shared" si="5"/>
        <v/>
      </c>
      <c r="V34" s="13">
        <f t="shared" si="6"/>
        <v>0</v>
      </c>
      <c r="W34" s="13">
        <f>SUM(V$2:V34)</f>
        <v>5</v>
      </c>
      <c r="X34" s="13" t="str">
        <f>IF(MAX(W$2:W34)=W33,"",MAX(W$2:W34))</f>
        <v/>
      </c>
      <c r="AA34" s="13">
        <f t="shared" si="17"/>
        <v>0</v>
      </c>
      <c r="AD34" s="20">
        <f t="shared" si="13"/>
        <v>0</v>
      </c>
      <c r="AE34" s="20">
        <f t="shared" si="13"/>
        <v>0</v>
      </c>
      <c r="AF34" s="20">
        <f t="shared" si="13"/>
        <v>0</v>
      </c>
      <c r="AG34" s="20">
        <f t="shared" si="13"/>
        <v>0</v>
      </c>
      <c r="AH34" s="20">
        <f t="shared" si="13"/>
        <v>0</v>
      </c>
      <c r="AI34" s="20">
        <f t="shared" si="13"/>
        <v>0</v>
      </c>
      <c r="AJ34" s="20">
        <f t="shared" si="13"/>
        <v>0</v>
      </c>
      <c r="AK34" s="20"/>
      <c r="AL34" s="20"/>
      <c r="AM34" s="20">
        <f t="shared" si="14"/>
        <v>0</v>
      </c>
      <c r="AN34" s="20">
        <f t="shared" si="14"/>
        <v>0</v>
      </c>
      <c r="AO34" s="20">
        <f t="shared" si="14"/>
        <v>0</v>
      </c>
      <c r="AP34" s="20">
        <f t="shared" si="14"/>
        <v>0</v>
      </c>
      <c r="AQ34" s="20">
        <f t="shared" si="14"/>
        <v>0</v>
      </c>
      <c r="AR34" s="20">
        <f t="shared" si="14"/>
        <v>0</v>
      </c>
      <c r="AS34" s="20">
        <f t="shared" si="14"/>
        <v>0</v>
      </c>
    </row>
    <row r="35" spans="1:45" x14ac:dyDescent="0.25">
      <c r="A35" s="13" t="str">
        <f>IF(MAX(W$2:W35)=W34,"",MAX(W$2:W35))</f>
        <v/>
      </c>
      <c r="B35" s="34"/>
      <c r="C35" s="20"/>
      <c r="D35" s="20"/>
      <c r="E35" s="23" t="str">
        <f>IF(H35=Kalenderbasis!AH$11,Kalenderbasis!AK$11,IF(H35=Kalenderbasis!AH$12,Kalenderbasis!AK$12,IF(H35=Kalenderbasis!AH$13,Kalenderbasis!AK$13,IF(H35=Kalenderbasis!AH$14,Kalenderbasis!AK$14,IF(H35=Kalenderbasis!AH$15,Kalenderbasis!AK$15,IF(H35=Kalenderbasis!AH$16,Kalenderbasis!AK$16,IF(H35=Kalenderbasis!AH$17,Kalenderbasis!AK$17,IF(H35=Kalenderbasis!AH$18,Kalenderbasis!AK$18,""))))))))</f>
        <v/>
      </c>
      <c r="F35" s="43" t="str">
        <f>IF(C35="K",MAX(F$2:F34)+1,"")</f>
        <v/>
      </c>
      <c r="G35" s="20">
        <f t="shared" si="7"/>
        <v>7</v>
      </c>
      <c r="H35" s="21">
        <f t="shared" si="10"/>
        <v>45689</v>
      </c>
      <c r="I35" s="24" t="str">
        <f>IF(H35=Kalenderbasis!N$7,"Aschermittwoch",IF(H35=Kalenderbasis!H$7,"Karfreitag",IF(H35=Kalenderbasis!F$7,"Ostersonntag",IF(H35=Kalenderbasis!G$7,"Ostermontag",IF(H35=Kalenderbasis!J$7,"Christi Himmelfahrt",IF(H35=Kalenderbasis!K$7,"Pfingst-Sonntag",IF(H35=Kalenderbasis!L$7,"Pfingst-Montag",IF(H35=Kalenderbasis!M$7,"Fronleichnam",IF(H35=Kalenderbasis!Q$7,Kalenderbasis!Q$8,IF(H35=Kalenderbasis!R$7,Kalenderbasis!R$8,IF(H35=Kalenderbasis!S$7,Kalenderbasis!S$8,IF(H35=Kalenderbasis!T$7,Kalenderbasis!T$8,IF(H35=Kalenderbasis!U$7,Kalenderbasis!U$8,IF(H35=Kalenderbasis!V$7,Kalenderbasis!V$8,IF(H35=Kalenderbasis!W$7,Kalenderbasis!W$8,IF(H35=Kalenderbasis!X$7,Kalenderbasis!X$8,IF(H35=Kalenderbasis!Y$7,Kalenderbasis!Y$8,IF(H35=Kalenderbasis!Z$7,Kalenderbasis!Z$8,IF(H35=Kalenderbasis!AA$7,Kalenderbasis!AA$8,IF(H35=Kalenderbasis!AB$7,Kalenderbasis!AB$8,IF(H35=Kalenderbasis!O$7,Kalenderbasis!O$8,IF(H35=Kalenderbasis!P$7,Kalenderbasis!P$8,""))))))))))))))))))))))</f>
        <v/>
      </c>
      <c r="J35" s="20" t="str">
        <f t="shared" si="4"/>
        <v/>
      </c>
      <c r="K35" s="25"/>
      <c r="L35" s="22"/>
      <c r="M35" s="22"/>
      <c r="N35" s="22"/>
      <c r="O35" s="22"/>
      <c r="P35" s="22"/>
      <c r="Q35" s="22"/>
      <c r="R35" s="22"/>
      <c r="S35" s="35"/>
      <c r="U35" s="20" t="str">
        <f t="shared" si="5"/>
        <v/>
      </c>
      <c r="V35" s="13">
        <f t="shared" si="6"/>
        <v>0</v>
      </c>
      <c r="W35" s="13">
        <f>SUM(V$2:V35)</f>
        <v>5</v>
      </c>
      <c r="X35" s="13" t="str">
        <f>IF(MAX(W$2:W35)=W34,"",MAX(W$2:W35))</f>
        <v/>
      </c>
      <c r="AA35" s="13">
        <f t="shared" si="17"/>
        <v>0</v>
      </c>
      <c r="AD35" s="20">
        <f t="shared" si="13"/>
        <v>0</v>
      </c>
      <c r="AE35" s="20">
        <f t="shared" si="13"/>
        <v>0</v>
      </c>
      <c r="AF35" s="20">
        <f t="shared" si="13"/>
        <v>0</v>
      </c>
      <c r="AG35" s="20">
        <f t="shared" si="13"/>
        <v>0</v>
      </c>
      <c r="AH35" s="20">
        <f t="shared" si="13"/>
        <v>0</v>
      </c>
      <c r="AI35" s="20">
        <f t="shared" si="13"/>
        <v>0</v>
      </c>
      <c r="AJ35" s="20">
        <f t="shared" si="13"/>
        <v>0</v>
      </c>
      <c r="AK35" s="20"/>
      <c r="AL35" s="20"/>
      <c r="AM35" s="20">
        <f t="shared" si="14"/>
        <v>0</v>
      </c>
      <c r="AN35" s="20">
        <f t="shared" si="14"/>
        <v>0</v>
      </c>
      <c r="AO35" s="20">
        <f t="shared" si="14"/>
        <v>0</v>
      </c>
      <c r="AP35" s="20">
        <f t="shared" si="14"/>
        <v>0</v>
      </c>
      <c r="AQ35" s="20">
        <f t="shared" si="14"/>
        <v>0</v>
      </c>
      <c r="AR35" s="20">
        <f t="shared" si="14"/>
        <v>0</v>
      </c>
      <c r="AS35" s="20">
        <f t="shared" si="14"/>
        <v>0</v>
      </c>
    </row>
    <row r="36" spans="1:45" x14ac:dyDescent="0.25">
      <c r="A36" s="13" t="str">
        <f>IF(MAX(W$2:W36)=W35,"",MAX(W$2:W36))</f>
        <v/>
      </c>
      <c r="B36" s="34"/>
      <c r="C36" s="20"/>
      <c r="D36" s="20"/>
      <c r="E36" s="23" t="str">
        <f>IF(H36=Kalenderbasis!AH$11,Kalenderbasis!AK$11,IF(H36=Kalenderbasis!AH$12,Kalenderbasis!AK$12,IF(H36=Kalenderbasis!AH$13,Kalenderbasis!AK$13,IF(H36=Kalenderbasis!AH$14,Kalenderbasis!AK$14,IF(H36=Kalenderbasis!AH$15,Kalenderbasis!AK$15,IF(H36=Kalenderbasis!AH$16,Kalenderbasis!AK$16,IF(H36=Kalenderbasis!AH$17,Kalenderbasis!AK$17,IF(H36=Kalenderbasis!AH$18,Kalenderbasis!AK$18,""))))))))</f>
        <v/>
      </c>
      <c r="F36" s="43" t="str">
        <f>IF(C36="K",MAX(F$2:F35)+1,"")</f>
        <v/>
      </c>
      <c r="G36" s="20">
        <f t="shared" si="7"/>
        <v>1</v>
      </c>
      <c r="H36" s="21">
        <f t="shared" si="10"/>
        <v>45690</v>
      </c>
      <c r="I36" s="24" t="str">
        <f>IF(H36=Kalenderbasis!N$7,"Aschermittwoch",IF(H36=Kalenderbasis!H$7,"Karfreitag",IF(H36=Kalenderbasis!F$7,"Ostersonntag",IF(H36=Kalenderbasis!G$7,"Ostermontag",IF(H36=Kalenderbasis!J$7,"Christi Himmelfahrt",IF(H36=Kalenderbasis!K$7,"Pfingst-Sonntag",IF(H36=Kalenderbasis!L$7,"Pfingst-Montag",IF(H36=Kalenderbasis!M$7,"Fronleichnam",IF(H36=Kalenderbasis!Q$7,Kalenderbasis!Q$8,IF(H36=Kalenderbasis!R$7,Kalenderbasis!R$8,IF(H36=Kalenderbasis!S$7,Kalenderbasis!S$8,IF(H36=Kalenderbasis!T$7,Kalenderbasis!T$8,IF(H36=Kalenderbasis!U$7,Kalenderbasis!U$8,IF(H36=Kalenderbasis!V$7,Kalenderbasis!V$8,IF(H36=Kalenderbasis!W$7,Kalenderbasis!W$8,IF(H36=Kalenderbasis!X$7,Kalenderbasis!X$8,IF(H36=Kalenderbasis!Y$7,Kalenderbasis!Y$8,IF(H36=Kalenderbasis!Z$7,Kalenderbasis!Z$8,IF(H36=Kalenderbasis!AA$7,Kalenderbasis!AA$8,IF(H36=Kalenderbasis!AB$7,Kalenderbasis!AB$8,IF(H36=Kalenderbasis!O$7,Kalenderbasis!O$8,IF(H36=Kalenderbasis!P$7,Kalenderbasis!P$8,""))))))))))))))))))))))</f>
        <v/>
      </c>
      <c r="J36" s="20" t="str">
        <f t="shared" ref="J36" si="18">IF(C36="K","Kapitel",IF(C36="B","Burggraben",""))</f>
        <v/>
      </c>
      <c r="K36" s="25"/>
      <c r="L36" s="22"/>
      <c r="M36" s="22"/>
      <c r="N36" s="22"/>
      <c r="O36" s="22"/>
      <c r="P36" s="22"/>
      <c r="Q36" s="22"/>
      <c r="R36" s="22"/>
      <c r="S36" s="35"/>
      <c r="U36" s="20" t="str">
        <f t="shared" si="5"/>
        <v/>
      </c>
      <c r="V36" s="13">
        <f t="shared" si="6"/>
        <v>0</v>
      </c>
      <c r="W36" s="13">
        <f>SUM(V$2:V36)</f>
        <v>5</v>
      </c>
      <c r="X36" s="13" t="str">
        <f>IF(MAX(W$2:W36)=W35,"",MAX(W$2:W36))</f>
        <v/>
      </c>
      <c r="AA36" s="13">
        <f t="shared" ref="AA36" si="19">IF(I36="",0,1)</f>
        <v>0</v>
      </c>
      <c r="AD36" s="20">
        <f t="shared" si="13"/>
        <v>0</v>
      </c>
      <c r="AE36" s="20">
        <f t="shared" si="13"/>
        <v>0</v>
      </c>
      <c r="AF36" s="20">
        <f t="shared" si="13"/>
        <v>0</v>
      </c>
      <c r="AG36" s="20">
        <f t="shared" si="13"/>
        <v>0</v>
      </c>
      <c r="AH36" s="20">
        <f t="shared" si="13"/>
        <v>0</v>
      </c>
      <c r="AI36" s="20">
        <f t="shared" si="13"/>
        <v>0</v>
      </c>
      <c r="AJ36" s="20">
        <f t="shared" si="13"/>
        <v>0</v>
      </c>
      <c r="AK36" s="20"/>
      <c r="AL36" s="20"/>
      <c r="AM36" s="20">
        <f t="shared" si="14"/>
        <v>0</v>
      </c>
      <c r="AN36" s="20">
        <f t="shared" si="14"/>
        <v>0</v>
      </c>
      <c r="AO36" s="20">
        <f t="shared" si="14"/>
        <v>0</v>
      </c>
      <c r="AP36" s="20">
        <f t="shared" si="14"/>
        <v>0</v>
      </c>
      <c r="AQ36" s="20">
        <f t="shared" si="14"/>
        <v>0</v>
      </c>
      <c r="AR36" s="20">
        <f t="shared" si="14"/>
        <v>0</v>
      </c>
      <c r="AS36" s="20">
        <f t="shared" si="14"/>
        <v>0</v>
      </c>
    </row>
    <row r="37" spans="1:45" x14ac:dyDescent="0.25">
      <c r="A37" s="13" t="str">
        <f>IF(MAX(W$2:W37)=W36,"",MAX(W$2:W37))</f>
        <v/>
      </c>
      <c r="B37" s="34"/>
      <c r="C37" s="20"/>
      <c r="D37" s="20"/>
      <c r="E37" s="23" t="str">
        <f>IF(H37=Kalenderbasis!AH$11,Kalenderbasis!AK$11,IF(H37=Kalenderbasis!AH$12,Kalenderbasis!AK$12,IF(H37=Kalenderbasis!AH$13,Kalenderbasis!AK$13,IF(H37=Kalenderbasis!AH$14,Kalenderbasis!AK$14,IF(H37=Kalenderbasis!AH$15,Kalenderbasis!AK$15,IF(H37=Kalenderbasis!AH$16,Kalenderbasis!AK$16,IF(H37=Kalenderbasis!AH$17,Kalenderbasis!AK$17,IF(H37=Kalenderbasis!AH$18,Kalenderbasis!AK$18,""))))))))</f>
        <v/>
      </c>
      <c r="F37" s="43" t="str">
        <f>IF(C37="K",MAX(F$2:F36)+1,"")</f>
        <v/>
      </c>
      <c r="G37" s="20">
        <f t="shared" si="7"/>
        <v>2</v>
      </c>
      <c r="H37" s="21">
        <f t="shared" ref="H37:H43" si="20">H36+1</f>
        <v>45691</v>
      </c>
      <c r="I37" s="24" t="str">
        <f>IF(H37=Kalenderbasis!N$7,"Aschermittwoch",IF(H37=Kalenderbasis!H$7,"Karfreitag",IF(H37=Kalenderbasis!F$7,"Ostersonntag",IF(H37=Kalenderbasis!G$7,"Ostermontag",IF(H37=Kalenderbasis!J$7,"Christi Himmelfahrt",IF(H37=Kalenderbasis!K$7,"Pfingst-Sonntag",IF(H37=Kalenderbasis!L$7,"Pfingst-Montag",IF(H37=Kalenderbasis!M$7,"Fronleichnam",IF(H37=Kalenderbasis!Q$7,Kalenderbasis!Q$8,IF(H37=Kalenderbasis!R$7,Kalenderbasis!R$8,IF(H37=Kalenderbasis!S$7,Kalenderbasis!S$8,IF(H37=Kalenderbasis!T$7,Kalenderbasis!T$8,IF(H37=Kalenderbasis!U$7,Kalenderbasis!U$8,IF(H37=Kalenderbasis!V$7,Kalenderbasis!V$8,IF(H37=Kalenderbasis!W$7,Kalenderbasis!W$8,IF(H37=Kalenderbasis!X$7,Kalenderbasis!X$8,IF(H37=Kalenderbasis!Y$7,Kalenderbasis!Y$8,IF(H37=Kalenderbasis!Z$7,Kalenderbasis!Z$8,IF(H37=Kalenderbasis!AA$7,Kalenderbasis!AA$8,IF(H37=Kalenderbasis!AB$7,Kalenderbasis!AB$8,IF(H37=Kalenderbasis!O$7,Kalenderbasis!O$8,IF(H37=Kalenderbasis!P$7,Kalenderbasis!P$8,""))))))))))))))))))))))</f>
        <v/>
      </c>
      <c r="J37" s="20" t="str">
        <f t="shared" si="4"/>
        <v/>
      </c>
      <c r="K37" s="25"/>
      <c r="L37" s="22"/>
      <c r="M37" s="22"/>
      <c r="N37" s="22"/>
      <c r="O37" s="22"/>
      <c r="P37" s="22"/>
      <c r="Q37" s="22"/>
      <c r="R37" s="22"/>
      <c r="S37" s="35"/>
      <c r="U37" s="20" t="str">
        <f t="shared" si="5"/>
        <v/>
      </c>
      <c r="V37" s="13">
        <f t="shared" si="6"/>
        <v>0</v>
      </c>
      <c r="W37" s="13">
        <f>SUM(V$2:V37)</f>
        <v>5</v>
      </c>
      <c r="X37" s="13" t="str">
        <f>IF(MAX(W$2:W37)=W36,"",MAX(W$2:W37))</f>
        <v/>
      </c>
      <c r="AA37" s="13">
        <f t="shared" ref="AA37:AA48" si="21">IF(I37="",0,1)</f>
        <v>0</v>
      </c>
      <c r="AD37" s="20">
        <f t="shared" si="13"/>
        <v>0</v>
      </c>
      <c r="AE37" s="20">
        <f t="shared" si="13"/>
        <v>0</v>
      </c>
      <c r="AF37" s="20">
        <f t="shared" si="13"/>
        <v>0</v>
      </c>
      <c r="AG37" s="20">
        <f t="shared" si="13"/>
        <v>0</v>
      </c>
      <c r="AH37" s="20">
        <f t="shared" si="13"/>
        <v>0</v>
      </c>
      <c r="AI37" s="20">
        <f t="shared" si="13"/>
        <v>0</v>
      </c>
      <c r="AJ37" s="20">
        <f t="shared" si="13"/>
        <v>0</v>
      </c>
      <c r="AK37" s="20"/>
      <c r="AL37" s="20"/>
      <c r="AM37" s="20">
        <f t="shared" si="14"/>
        <v>0</v>
      </c>
      <c r="AN37" s="20">
        <f t="shared" si="14"/>
        <v>0</v>
      </c>
      <c r="AO37" s="20">
        <f t="shared" si="14"/>
        <v>0</v>
      </c>
      <c r="AP37" s="20">
        <f t="shared" si="14"/>
        <v>0</v>
      </c>
      <c r="AQ37" s="20">
        <f t="shared" si="14"/>
        <v>0</v>
      </c>
      <c r="AR37" s="20">
        <f t="shared" si="14"/>
        <v>0</v>
      </c>
      <c r="AS37" s="20">
        <f t="shared" si="14"/>
        <v>0</v>
      </c>
    </row>
    <row r="38" spans="1:45" x14ac:dyDescent="0.25">
      <c r="A38" s="13" t="str">
        <f>IF(MAX(W$2:W38)=W37,"",MAX(W$2:W38))</f>
        <v/>
      </c>
      <c r="B38" s="34"/>
      <c r="C38" s="20"/>
      <c r="D38" s="20"/>
      <c r="E38" s="23" t="str">
        <f>IF(H38=Kalenderbasis!AH$11,Kalenderbasis!AK$11,IF(H38=Kalenderbasis!AH$12,Kalenderbasis!AK$12,IF(H38=Kalenderbasis!AH$13,Kalenderbasis!AK$13,IF(H38=Kalenderbasis!AH$14,Kalenderbasis!AK$14,IF(H38=Kalenderbasis!AH$15,Kalenderbasis!AK$15,IF(H38=Kalenderbasis!AH$16,Kalenderbasis!AK$16,IF(H38=Kalenderbasis!AH$17,Kalenderbasis!AK$17,IF(H38=Kalenderbasis!AH$18,Kalenderbasis!AK$18,""))))))))</f>
        <v/>
      </c>
      <c r="F38" s="43" t="str">
        <f>IF(C38="K",MAX(F$2:F37)+1,"")</f>
        <v/>
      </c>
      <c r="G38" s="20">
        <f t="shared" si="7"/>
        <v>3</v>
      </c>
      <c r="H38" s="21">
        <f t="shared" si="20"/>
        <v>45692</v>
      </c>
      <c r="I38" s="24" t="str">
        <f>IF(H38=Kalenderbasis!N$7,"Aschermittwoch",IF(H38=Kalenderbasis!H$7,"Karfreitag",IF(H38=Kalenderbasis!F$7,"Ostersonntag",IF(H38=Kalenderbasis!G$7,"Ostermontag",IF(H38=Kalenderbasis!J$7,"Christi Himmelfahrt",IF(H38=Kalenderbasis!K$7,"Pfingst-Sonntag",IF(H38=Kalenderbasis!L$7,"Pfingst-Montag",IF(H38=Kalenderbasis!M$7,"Fronleichnam",IF(H38=Kalenderbasis!Q$7,Kalenderbasis!Q$8,IF(H38=Kalenderbasis!R$7,Kalenderbasis!R$8,IF(H38=Kalenderbasis!S$7,Kalenderbasis!S$8,IF(H38=Kalenderbasis!T$7,Kalenderbasis!T$8,IF(H38=Kalenderbasis!U$7,Kalenderbasis!U$8,IF(H38=Kalenderbasis!V$7,Kalenderbasis!V$8,IF(H38=Kalenderbasis!W$7,Kalenderbasis!W$8,IF(H38=Kalenderbasis!X$7,Kalenderbasis!X$8,IF(H38=Kalenderbasis!Y$7,Kalenderbasis!Y$8,IF(H38=Kalenderbasis!Z$7,Kalenderbasis!Z$8,IF(H38=Kalenderbasis!AA$7,Kalenderbasis!AA$8,IF(H38=Kalenderbasis!AB$7,Kalenderbasis!AB$8,IF(H38=Kalenderbasis!O$7,Kalenderbasis!O$8,IF(H38=Kalenderbasis!P$7,Kalenderbasis!P$8,""))))))))))))))))))))))</f>
        <v/>
      </c>
      <c r="J38" s="20" t="str">
        <f t="shared" si="4"/>
        <v/>
      </c>
      <c r="K38" s="25"/>
      <c r="L38" s="22"/>
      <c r="M38" s="22"/>
      <c r="N38" s="22"/>
      <c r="O38" s="22"/>
      <c r="P38" s="22"/>
      <c r="Q38" s="22"/>
      <c r="R38" s="22"/>
      <c r="S38" s="35"/>
      <c r="U38" s="20" t="str">
        <f t="shared" si="5"/>
        <v/>
      </c>
      <c r="V38" s="13">
        <f t="shared" si="6"/>
        <v>0</v>
      </c>
      <c r="W38" s="13">
        <f>SUM(V$2:V38)</f>
        <v>5</v>
      </c>
      <c r="X38" s="13" t="str">
        <f>IF(MAX(W$2:W38)=W37,"",MAX(W$2:W38))</f>
        <v/>
      </c>
      <c r="AA38" s="13">
        <f t="shared" si="21"/>
        <v>0</v>
      </c>
      <c r="AD38" s="20">
        <f t="shared" si="13"/>
        <v>0</v>
      </c>
      <c r="AE38" s="20">
        <f t="shared" si="13"/>
        <v>0</v>
      </c>
      <c r="AF38" s="20">
        <f t="shared" si="13"/>
        <v>0</v>
      </c>
      <c r="AG38" s="20">
        <f t="shared" si="13"/>
        <v>0</v>
      </c>
      <c r="AH38" s="20">
        <f t="shared" si="13"/>
        <v>0</v>
      </c>
      <c r="AI38" s="20">
        <f t="shared" si="13"/>
        <v>0</v>
      </c>
      <c r="AJ38" s="20">
        <f t="shared" si="13"/>
        <v>0</v>
      </c>
      <c r="AK38" s="20"/>
      <c r="AL38" s="20"/>
      <c r="AM38" s="20">
        <f t="shared" si="14"/>
        <v>0</v>
      </c>
      <c r="AN38" s="20">
        <f t="shared" si="14"/>
        <v>0</v>
      </c>
      <c r="AO38" s="20">
        <f t="shared" si="14"/>
        <v>0</v>
      </c>
      <c r="AP38" s="20">
        <f t="shared" si="14"/>
        <v>0</v>
      </c>
      <c r="AQ38" s="20">
        <f t="shared" si="14"/>
        <v>0</v>
      </c>
      <c r="AR38" s="20">
        <f t="shared" si="14"/>
        <v>0</v>
      </c>
      <c r="AS38" s="20">
        <f t="shared" si="14"/>
        <v>0</v>
      </c>
    </row>
    <row r="39" spans="1:45" x14ac:dyDescent="0.25">
      <c r="A39" s="13" t="str">
        <f>IF(MAX(W$2:W39)=W38,"",MAX(W$2:W39))</f>
        <v/>
      </c>
      <c r="B39" s="34"/>
      <c r="C39" s="20"/>
      <c r="D39" s="20"/>
      <c r="E39" s="23" t="str">
        <f>IF(H39=Kalenderbasis!AH$11,Kalenderbasis!AK$11,IF(H39=Kalenderbasis!AH$12,Kalenderbasis!AK$12,IF(H39=Kalenderbasis!AH$13,Kalenderbasis!AK$13,IF(H39=Kalenderbasis!AH$14,Kalenderbasis!AK$14,IF(H39=Kalenderbasis!AH$15,Kalenderbasis!AK$15,IF(H39=Kalenderbasis!AH$16,Kalenderbasis!AK$16,IF(H39=Kalenderbasis!AH$17,Kalenderbasis!AK$17,IF(H39=Kalenderbasis!AH$18,Kalenderbasis!AK$18,""))))))))</f>
        <v/>
      </c>
      <c r="F39" s="43" t="str">
        <f>IF(C39="K",MAX(F$2:F38)+1,"")</f>
        <v/>
      </c>
      <c r="G39" s="20">
        <f t="shared" si="7"/>
        <v>4</v>
      </c>
      <c r="H39" s="21">
        <f t="shared" si="20"/>
        <v>45693</v>
      </c>
      <c r="I39" s="24" t="str">
        <f>IF(H39=Kalenderbasis!N$7,"Aschermittwoch",IF(H39=Kalenderbasis!H$7,"Karfreitag",IF(H39=Kalenderbasis!F$7,"Ostersonntag",IF(H39=Kalenderbasis!G$7,"Ostermontag",IF(H39=Kalenderbasis!J$7,"Christi Himmelfahrt",IF(H39=Kalenderbasis!K$7,"Pfingst-Sonntag",IF(H39=Kalenderbasis!L$7,"Pfingst-Montag",IF(H39=Kalenderbasis!M$7,"Fronleichnam",IF(H39=Kalenderbasis!Q$7,Kalenderbasis!Q$8,IF(H39=Kalenderbasis!R$7,Kalenderbasis!R$8,IF(H39=Kalenderbasis!S$7,Kalenderbasis!S$8,IF(H39=Kalenderbasis!T$7,Kalenderbasis!T$8,IF(H39=Kalenderbasis!U$7,Kalenderbasis!U$8,IF(H39=Kalenderbasis!V$7,Kalenderbasis!V$8,IF(H39=Kalenderbasis!W$7,Kalenderbasis!W$8,IF(H39=Kalenderbasis!X$7,Kalenderbasis!X$8,IF(H39=Kalenderbasis!Y$7,Kalenderbasis!Y$8,IF(H39=Kalenderbasis!Z$7,Kalenderbasis!Z$8,IF(H39=Kalenderbasis!AA$7,Kalenderbasis!AA$8,IF(H39=Kalenderbasis!AB$7,Kalenderbasis!AB$8,IF(H39=Kalenderbasis!O$7,Kalenderbasis!O$8,IF(H39=Kalenderbasis!P$7,Kalenderbasis!P$8,""))))))))))))))))))))))</f>
        <v/>
      </c>
      <c r="J39" s="20" t="str">
        <f t="shared" si="4"/>
        <v/>
      </c>
      <c r="K39" s="25"/>
      <c r="L39" s="22"/>
      <c r="M39" s="22"/>
      <c r="N39" s="22"/>
      <c r="O39" s="22"/>
      <c r="P39" s="22"/>
      <c r="Q39" s="22"/>
      <c r="R39" s="22"/>
      <c r="S39" s="35"/>
      <c r="U39" s="20" t="str">
        <f t="shared" si="5"/>
        <v/>
      </c>
      <c r="V39" s="13">
        <f t="shared" si="6"/>
        <v>0</v>
      </c>
      <c r="W39" s="13">
        <f>SUM(V$2:V39)</f>
        <v>5</v>
      </c>
      <c r="X39" s="13" t="str">
        <f>IF(MAX(W$2:W39)=W38,"",MAX(W$2:W39))</f>
        <v/>
      </c>
      <c r="AA39" s="13">
        <f t="shared" si="21"/>
        <v>0</v>
      </c>
      <c r="AD39" s="20">
        <f t="shared" si="13"/>
        <v>0</v>
      </c>
      <c r="AE39" s="20">
        <f t="shared" si="13"/>
        <v>0</v>
      </c>
      <c r="AF39" s="20">
        <f t="shared" si="13"/>
        <v>0</v>
      </c>
      <c r="AG39" s="20">
        <f t="shared" si="13"/>
        <v>0</v>
      </c>
      <c r="AH39" s="20">
        <f t="shared" si="13"/>
        <v>0</v>
      </c>
      <c r="AI39" s="20">
        <f t="shared" si="13"/>
        <v>0</v>
      </c>
      <c r="AJ39" s="20">
        <f t="shared" si="13"/>
        <v>0</v>
      </c>
      <c r="AK39" s="20"/>
      <c r="AL39" s="20"/>
      <c r="AM39" s="20">
        <f t="shared" si="14"/>
        <v>0</v>
      </c>
      <c r="AN39" s="20">
        <f t="shared" si="14"/>
        <v>0</v>
      </c>
      <c r="AO39" s="20">
        <f t="shared" si="14"/>
        <v>0</v>
      </c>
      <c r="AP39" s="20">
        <f t="shared" si="14"/>
        <v>0</v>
      </c>
      <c r="AQ39" s="20">
        <f t="shared" si="14"/>
        <v>0</v>
      </c>
      <c r="AR39" s="20">
        <f t="shared" si="14"/>
        <v>0</v>
      </c>
      <c r="AS39" s="20">
        <f t="shared" si="14"/>
        <v>0</v>
      </c>
    </row>
    <row r="40" spans="1:45" x14ac:dyDescent="0.25">
      <c r="A40" s="13">
        <f>IF(MAX(W$2:W40)=W39,"",MAX(W$2:W40))</f>
        <v>6</v>
      </c>
      <c r="B40" s="34" t="s">
        <v>28</v>
      </c>
      <c r="C40" s="20" t="s">
        <v>29</v>
      </c>
      <c r="D40" s="20"/>
      <c r="E40" s="23" t="str">
        <f>IF(H40=Kalenderbasis!AH$11,Kalenderbasis!AK$11,IF(H40=Kalenderbasis!AH$12,Kalenderbasis!AK$12,IF(H40=Kalenderbasis!AH$13,Kalenderbasis!AK$13,IF(H40=Kalenderbasis!AH$14,Kalenderbasis!AK$14,IF(H40=Kalenderbasis!AH$15,Kalenderbasis!AK$15,IF(H40=Kalenderbasis!AH$16,Kalenderbasis!AK$16,IF(H40=Kalenderbasis!AH$17,Kalenderbasis!AK$17,IF(H40=Kalenderbasis!AH$18,Kalenderbasis!AK$18,""))))))))</f>
        <v/>
      </c>
      <c r="F40" s="43">
        <f>IF(C40="K",MAX(F$2:F39)+1,"")</f>
        <v>1278</v>
      </c>
      <c r="G40" s="20">
        <f t="shared" si="7"/>
        <v>5</v>
      </c>
      <c r="H40" s="21">
        <f t="shared" si="20"/>
        <v>45694</v>
      </c>
      <c r="I40" s="24" t="str">
        <f>IF(H40=Kalenderbasis!N$7,"Aschermittwoch",IF(H40=Kalenderbasis!H$7,"Karfreitag",IF(H40=Kalenderbasis!F$7,"Ostersonntag",IF(H40=Kalenderbasis!G$7,"Ostermontag",IF(H40=Kalenderbasis!J$7,"Christi Himmelfahrt",IF(H40=Kalenderbasis!K$7,"Pfingst-Sonntag",IF(H40=Kalenderbasis!L$7,"Pfingst-Montag",IF(H40=Kalenderbasis!M$7,"Fronleichnam",IF(H40=Kalenderbasis!Q$7,Kalenderbasis!Q$8,IF(H40=Kalenderbasis!R$7,Kalenderbasis!R$8,IF(H40=Kalenderbasis!S$7,Kalenderbasis!S$8,IF(H40=Kalenderbasis!T$7,Kalenderbasis!T$8,IF(H40=Kalenderbasis!U$7,Kalenderbasis!U$8,IF(H40=Kalenderbasis!V$7,Kalenderbasis!V$8,IF(H40=Kalenderbasis!W$7,Kalenderbasis!W$8,IF(H40=Kalenderbasis!X$7,Kalenderbasis!X$8,IF(H40=Kalenderbasis!Y$7,Kalenderbasis!Y$8,IF(H40=Kalenderbasis!Z$7,Kalenderbasis!Z$8,IF(H40=Kalenderbasis!AA$7,Kalenderbasis!AA$8,IF(H40=Kalenderbasis!AB$7,Kalenderbasis!AB$8,IF(H40=Kalenderbasis!O$7,Kalenderbasis!O$8,IF(H40=Kalenderbasis!P$7,Kalenderbasis!P$8,""))))))))))))))))))))))</f>
        <v/>
      </c>
      <c r="J40" s="20" t="s">
        <v>73</v>
      </c>
      <c r="K40" s="25" t="s">
        <v>21</v>
      </c>
      <c r="L40" s="22"/>
      <c r="M40" s="22"/>
      <c r="N40" s="22"/>
      <c r="O40" s="22"/>
      <c r="P40" s="22"/>
      <c r="Q40" s="22"/>
      <c r="R40" s="22"/>
      <c r="S40" s="35"/>
      <c r="U40" s="20" t="str">
        <f t="shared" si="5"/>
        <v/>
      </c>
      <c r="V40" s="13">
        <f t="shared" si="6"/>
        <v>1</v>
      </c>
      <c r="W40" s="13">
        <f>SUM(V$2:V40)</f>
        <v>6</v>
      </c>
      <c r="X40" s="13">
        <f>IF(MAX(W$2:W40)=W39,"",MAX(W$2:W40))</f>
        <v>6</v>
      </c>
      <c r="AA40" s="13">
        <f t="shared" si="21"/>
        <v>0</v>
      </c>
      <c r="AD40" s="20">
        <f t="shared" si="13"/>
        <v>0</v>
      </c>
      <c r="AE40" s="20">
        <f t="shared" si="13"/>
        <v>0</v>
      </c>
      <c r="AF40" s="20">
        <f t="shared" si="13"/>
        <v>0</v>
      </c>
      <c r="AG40" s="20">
        <f t="shared" si="13"/>
        <v>1</v>
      </c>
      <c r="AH40" s="20">
        <f t="shared" si="13"/>
        <v>0</v>
      </c>
      <c r="AI40" s="20">
        <f t="shared" si="13"/>
        <v>0</v>
      </c>
      <c r="AJ40" s="20">
        <f t="shared" si="13"/>
        <v>0</v>
      </c>
      <c r="AK40" s="20"/>
      <c r="AL40" s="20"/>
      <c r="AM40" s="20">
        <f t="shared" si="14"/>
        <v>0</v>
      </c>
      <c r="AN40" s="20">
        <f t="shared" si="14"/>
        <v>0</v>
      </c>
      <c r="AO40" s="20">
        <f t="shared" si="14"/>
        <v>0</v>
      </c>
      <c r="AP40" s="20">
        <f t="shared" si="14"/>
        <v>0</v>
      </c>
      <c r="AQ40" s="20">
        <f t="shared" si="14"/>
        <v>0</v>
      </c>
      <c r="AR40" s="20">
        <f t="shared" si="14"/>
        <v>0</v>
      </c>
      <c r="AS40" s="20">
        <f t="shared" si="14"/>
        <v>0</v>
      </c>
    </row>
    <row r="41" spans="1:45" x14ac:dyDescent="0.25">
      <c r="A41" s="13" t="str">
        <f>IF(MAX(W$2:W41)=W40,"",MAX(W$2:W41))</f>
        <v/>
      </c>
      <c r="B41" s="34"/>
      <c r="C41" s="20"/>
      <c r="D41" s="20"/>
      <c r="E41" s="23" t="str">
        <f>IF(H41=Kalenderbasis!AH$11,Kalenderbasis!AK$11,IF(H41=Kalenderbasis!AH$12,Kalenderbasis!AK$12,IF(H41=Kalenderbasis!AH$13,Kalenderbasis!AK$13,IF(H41=Kalenderbasis!AH$14,Kalenderbasis!AK$14,IF(H41=Kalenderbasis!AH$15,Kalenderbasis!AK$15,IF(H41=Kalenderbasis!AH$16,Kalenderbasis!AK$16,IF(H41=Kalenderbasis!AH$17,Kalenderbasis!AK$17,IF(H41=Kalenderbasis!AH$18,Kalenderbasis!AK$18,""))))))))</f>
        <v/>
      </c>
      <c r="F41" s="43" t="str">
        <f>IF(C41="K",MAX(F$2:F40)+1,"")</f>
        <v/>
      </c>
      <c r="G41" s="20">
        <f t="shared" si="7"/>
        <v>6</v>
      </c>
      <c r="H41" s="21">
        <f t="shared" si="20"/>
        <v>45695</v>
      </c>
      <c r="I41" s="24" t="str">
        <f>IF(H41=Kalenderbasis!N$7,"Aschermittwoch",IF(H41=Kalenderbasis!H$7,"Karfreitag",IF(H41=Kalenderbasis!F$7,"Ostersonntag",IF(H41=Kalenderbasis!G$7,"Ostermontag",IF(H41=Kalenderbasis!J$7,"Christi Himmelfahrt",IF(H41=Kalenderbasis!K$7,"Pfingst-Sonntag",IF(H41=Kalenderbasis!L$7,"Pfingst-Montag",IF(H41=Kalenderbasis!M$7,"Fronleichnam",IF(H41=Kalenderbasis!Q$7,Kalenderbasis!Q$8,IF(H41=Kalenderbasis!R$7,Kalenderbasis!R$8,IF(H41=Kalenderbasis!S$7,Kalenderbasis!S$8,IF(H41=Kalenderbasis!T$7,Kalenderbasis!T$8,IF(H41=Kalenderbasis!U$7,Kalenderbasis!U$8,IF(H41=Kalenderbasis!V$7,Kalenderbasis!V$8,IF(H41=Kalenderbasis!W$7,Kalenderbasis!W$8,IF(H41=Kalenderbasis!X$7,Kalenderbasis!X$8,IF(H41=Kalenderbasis!Y$7,Kalenderbasis!Y$8,IF(H41=Kalenderbasis!Z$7,Kalenderbasis!Z$8,IF(H41=Kalenderbasis!AA$7,Kalenderbasis!AA$8,IF(H41=Kalenderbasis!AB$7,Kalenderbasis!AB$8,IF(H41=Kalenderbasis!O$7,Kalenderbasis!O$8,IF(H41=Kalenderbasis!P$7,Kalenderbasis!P$8,""))))))))))))))))))))))</f>
        <v/>
      </c>
      <c r="J41" s="20" t="str">
        <f t="shared" si="4"/>
        <v/>
      </c>
      <c r="K41" s="25"/>
      <c r="L41" s="22"/>
      <c r="M41" s="22"/>
      <c r="N41" s="22"/>
      <c r="O41" s="22"/>
      <c r="P41" s="22"/>
      <c r="Q41" s="22"/>
      <c r="R41" s="22"/>
      <c r="S41" s="35"/>
      <c r="U41" s="20" t="str">
        <f t="shared" si="5"/>
        <v/>
      </c>
      <c r="V41" s="13">
        <f t="shared" si="6"/>
        <v>0</v>
      </c>
      <c r="W41" s="13">
        <f>SUM(V$2:V41)</f>
        <v>6</v>
      </c>
      <c r="X41" s="13" t="str">
        <f>IF(MAX(W$2:W41)=W40,"",MAX(W$2:W41))</f>
        <v/>
      </c>
      <c r="AA41" s="13">
        <f t="shared" si="21"/>
        <v>0</v>
      </c>
      <c r="AD41" s="20">
        <f t="shared" si="13"/>
        <v>0</v>
      </c>
      <c r="AE41" s="20">
        <f t="shared" si="13"/>
        <v>0</v>
      </c>
      <c r="AF41" s="20">
        <f t="shared" si="13"/>
        <v>0</v>
      </c>
      <c r="AG41" s="20">
        <f t="shared" si="13"/>
        <v>0</v>
      </c>
      <c r="AH41" s="20">
        <f t="shared" si="13"/>
        <v>0</v>
      </c>
      <c r="AI41" s="20">
        <f t="shared" si="13"/>
        <v>0</v>
      </c>
      <c r="AJ41" s="20">
        <f t="shared" si="13"/>
        <v>0</v>
      </c>
      <c r="AK41" s="20"/>
      <c r="AL41" s="20"/>
      <c r="AM41" s="20">
        <f t="shared" si="14"/>
        <v>0</v>
      </c>
      <c r="AN41" s="20">
        <f t="shared" si="14"/>
        <v>0</v>
      </c>
      <c r="AO41" s="20">
        <f t="shared" si="14"/>
        <v>0</v>
      </c>
      <c r="AP41" s="20">
        <f t="shared" si="14"/>
        <v>0</v>
      </c>
      <c r="AQ41" s="20">
        <f t="shared" si="14"/>
        <v>0</v>
      </c>
      <c r="AR41" s="20">
        <f t="shared" si="14"/>
        <v>0</v>
      </c>
      <c r="AS41" s="20">
        <f t="shared" si="14"/>
        <v>0</v>
      </c>
    </row>
    <row r="42" spans="1:45" x14ac:dyDescent="0.25">
      <c r="A42" s="13" t="str">
        <f>IF(MAX(W$2:W42)=W41,"",MAX(W$2:W42))</f>
        <v/>
      </c>
      <c r="B42" s="34"/>
      <c r="C42" s="20"/>
      <c r="D42" s="20"/>
      <c r="E42" s="23" t="str">
        <f>IF(H42=Kalenderbasis!AH$11,Kalenderbasis!AK$11,IF(H42=Kalenderbasis!AH$12,Kalenderbasis!AK$12,IF(H42=Kalenderbasis!AH$13,Kalenderbasis!AK$13,IF(H42=Kalenderbasis!AH$14,Kalenderbasis!AK$14,IF(H42=Kalenderbasis!AH$15,Kalenderbasis!AK$15,IF(H42=Kalenderbasis!AH$16,Kalenderbasis!AK$16,IF(H42=Kalenderbasis!AH$17,Kalenderbasis!AK$17,IF(H42=Kalenderbasis!AH$18,Kalenderbasis!AK$18,""))))))))</f>
        <v/>
      </c>
      <c r="F42" s="43" t="str">
        <f>IF(C42="K",MAX(F$2:F41)+1,"")</f>
        <v/>
      </c>
      <c r="G42" s="20">
        <f t="shared" si="7"/>
        <v>7</v>
      </c>
      <c r="H42" s="21">
        <f t="shared" si="20"/>
        <v>45696</v>
      </c>
      <c r="I42" s="24" t="str">
        <f>IF(H42=Kalenderbasis!N$7,"Aschermittwoch",IF(H42=Kalenderbasis!H$7,"Karfreitag",IF(H42=Kalenderbasis!F$7,"Ostersonntag",IF(H42=Kalenderbasis!G$7,"Ostermontag",IF(H42=Kalenderbasis!J$7,"Christi Himmelfahrt",IF(H42=Kalenderbasis!K$7,"Pfingst-Sonntag",IF(H42=Kalenderbasis!L$7,"Pfingst-Montag",IF(H42=Kalenderbasis!M$7,"Fronleichnam",IF(H42=Kalenderbasis!Q$7,Kalenderbasis!Q$8,IF(H42=Kalenderbasis!R$7,Kalenderbasis!R$8,IF(H42=Kalenderbasis!S$7,Kalenderbasis!S$8,IF(H42=Kalenderbasis!T$7,Kalenderbasis!T$8,IF(H42=Kalenderbasis!U$7,Kalenderbasis!U$8,IF(H42=Kalenderbasis!V$7,Kalenderbasis!V$8,IF(H42=Kalenderbasis!W$7,Kalenderbasis!W$8,IF(H42=Kalenderbasis!X$7,Kalenderbasis!X$8,IF(H42=Kalenderbasis!Y$7,Kalenderbasis!Y$8,IF(H42=Kalenderbasis!Z$7,Kalenderbasis!Z$8,IF(H42=Kalenderbasis!AA$7,Kalenderbasis!AA$8,IF(H42=Kalenderbasis!AB$7,Kalenderbasis!AB$8,IF(H42=Kalenderbasis!O$7,Kalenderbasis!O$8,IF(H42=Kalenderbasis!P$7,Kalenderbasis!P$8,""))))))))))))))))))))))</f>
        <v/>
      </c>
      <c r="J42" s="20" t="str">
        <f t="shared" si="4"/>
        <v/>
      </c>
      <c r="K42" s="25"/>
      <c r="L42" s="22"/>
      <c r="M42" s="22"/>
      <c r="N42" s="22"/>
      <c r="O42" s="22"/>
      <c r="P42" s="22"/>
      <c r="Q42" s="22"/>
      <c r="R42" s="22"/>
      <c r="S42" s="35"/>
      <c r="U42" s="20" t="str">
        <f t="shared" si="5"/>
        <v/>
      </c>
      <c r="V42" s="13">
        <f t="shared" si="6"/>
        <v>0</v>
      </c>
      <c r="W42" s="13">
        <f>SUM(V$2:V42)</f>
        <v>6</v>
      </c>
      <c r="X42" s="13" t="str">
        <f>IF(MAX(W$2:W42)=W41,"",MAX(W$2:W42))</f>
        <v/>
      </c>
      <c r="AA42" s="13">
        <f t="shared" si="21"/>
        <v>0</v>
      </c>
      <c r="AD42" s="20">
        <f t="shared" si="13"/>
        <v>0</v>
      </c>
      <c r="AE42" s="20">
        <f t="shared" si="13"/>
        <v>0</v>
      </c>
      <c r="AF42" s="20">
        <f t="shared" si="13"/>
        <v>0</v>
      </c>
      <c r="AG42" s="20">
        <f t="shared" si="13"/>
        <v>0</v>
      </c>
      <c r="AH42" s="20">
        <f t="shared" si="13"/>
        <v>0</v>
      </c>
      <c r="AI42" s="20">
        <f t="shared" si="13"/>
        <v>0</v>
      </c>
      <c r="AJ42" s="20">
        <f t="shared" si="13"/>
        <v>0</v>
      </c>
      <c r="AK42" s="20"/>
      <c r="AL42" s="20"/>
      <c r="AM42" s="20">
        <f t="shared" si="14"/>
        <v>0</v>
      </c>
      <c r="AN42" s="20">
        <f t="shared" si="14"/>
        <v>0</v>
      </c>
      <c r="AO42" s="20">
        <f t="shared" si="14"/>
        <v>0</v>
      </c>
      <c r="AP42" s="20">
        <f t="shared" si="14"/>
        <v>0</v>
      </c>
      <c r="AQ42" s="20">
        <f t="shared" si="14"/>
        <v>0</v>
      </c>
      <c r="AR42" s="20">
        <f t="shared" si="14"/>
        <v>0</v>
      </c>
      <c r="AS42" s="20">
        <f t="shared" si="14"/>
        <v>0</v>
      </c>
    </row>
    <row r="43" spans="1:45" x14ac:dyDescent="0.25">
      <c r="A43" s="13" t="str">
        <f>IF(MAX(W$2:W43)=W42,"",MAX(W$2:W43))</f>
        <v/>
      </c>
      <c r="B43" s="34"/>
      <c r="C43" s="20"/>
      <c r="D43" s="20"/>
      <c r="E43" s="23" t="str">
        <f>IF(H43=Kalenderbasis!AH$11,Kalenderbasis!AK$11,IF(H43=Kalenderbasis!AH$12,Kalenderbasis!AK$12,IF(H43=Kalenderbasis!AH$13,Kalenderbasis!AK$13,IF(H43=Kalenderbasis!AH$14,Kalenderbasis!AK$14,IF(H43=Kalenderbasis!AH$15,Kalenderbasis!AK$15,IF(H43=Kalenderbasis!AH$16,Kalenderbasis!AK$16,IF(H43=Kalenderbasis!AH$17,Kalenderbasis!AK$17,IF(H43=Kalenderbasis!AH$18,Kalenderbasis!AK$18,""))))))))</f>
        <v/>
      </c>
      <c r="F43" s="43" t="str">
        <f>IF(C43="K",MAX(F$2:F42)+1,"")</f>
        <v/>
      </c>
      <c r="G43" s="20">
        <f t="shared" si="7"/>
        <v>1</v>
      </c>
      <c r="H43" s="21">
        <f t="shared" si="20"/>
        <v>45697</v>
      </c>
      <c r="I43" s="24" t="str">
        <f>IF(H43=Kalenderbasis!N$7,"Aschermittwoch",IF(H43=Kalenderbasis!H$7,"Karfreitag",IF(H43=Kalenderbasis!F$7,"Ostersonntag",IF(H43=Kalenderbasis!G$7,"Ostermontag",IF(H43=Kalenderbasis!J$7,"Christi Himmelfahrt",IF(H43=Kalenderbasis!K$7,"Pfingst-Sonntag",IF(H43=Kalenderbasis!L$7,"Pfingst-Montag",IF(H43=Kalenderbasis!M$7,"Fronleichnam",IF(H43=Kalenderbasis!Q$7,Kalenderbasis!Q$8,IF(H43=Kalenderbasis!R$7,Kalenderbasis!R$8,IF(H43=Kalenderbasis!S$7,Kalenderbasis!S$8,IF(H43=Kalenderbasis!T$7,Kalenderbasis!T$8,IF(H43=Kalenderbasis!U$7,Kalenderbasis!U$8,IF(H43=Kalenderbasis!V$7,Kalenderbasis!V$8,IF(H43=Kalenderbasis!W$7,Kalenderbasis!W$8,IF(H43=Kalenderbasis!X$7,Kalenderbasis!X$8,IF(H43=Kalenderbasis!Y$7,Kalenderbasis!Y$8,IF(H43=Kalenderbasis!Z$7,Kalenderbasis!Z$8,IF(H43=Kalenderbasis!AA$7,Kalenderbasis!AA$8,IF(H43=Kalenderbasis!AB$7,Kalenderbasis!AB$8,IF(H43=Kalenderbasis!O$7,Kalenderbasis!O$8,IF(H43=Kalenderbasis!P$7,Kalenderbasis!P$8,""))))))))))))))))))))))</f>
        <v/>
      </c>
      <c r="J43" s="20" t="str">
        <f t="shared" si="4"/>
        <v/>
      </c>
      <c r="K43" s="25"/>
      <c r="L43" s="22"/>
      <c r="M43" s="22"/>
      <c r="N43" s="22"/>
      <c r="O43" s="22"/>
      <c r="P43" s="22"/>
      <c r="Q43" s="22"/>
      <c r="R43" s="22"/>
      <c r="S43" s="35"/>
      <c r="U43" s="20" t="str">
        <f t="shared" si="5"/>
        <v/>
      </c>
      <c r="V43" s="13">
        <f t="shared" si="6"/>
        <v>0</v>
      </c>
      <c r="W43" s="13">
        <f>SUM(V$2:V43)</f>
        <v>6</v>
      </c>
      <c r="X43" s="13" t="str">
        <f>IF(MAX(W$2:W43)=W42,"",MAX(W$2:W43))</f>
        <v/>
      </c>
      <c r="AA43" s="13">
        <f t="shared" si="21"/>
        <v>0</v>
      </c>
      <c r="AD43" s="20">
        <f t="shared" si="13"/>
        <v>0</v>
      </c>
      <c r="AE43" s="20">
        <f t="shared" si="13"/>
        <v>0</v>
      </c>
      <c r="AF43" s="20">
        <f t="shared" si="13"/>
        <v>0</v>
      </c>
      <c r="AG43" s="20">
        <f t="shared" si="13"/>
        <v>0</v>
      </c>
      <c r="AH43" s="20">
        <f t="shared" si="13"/>
        <v>0</v>
      </c>
      <c r="AI43" s="20">
        <f t="shared" si="13"/>
        <v>0</v>
      </c>
      <c r="AJ43" s="20">
        <f t="shared" si="13"/>
        <v>0</v>
      </c>
      <c r="AK43" s="20"/>
      <c r="AL43" s="20"/>
      <c r="AM43" s="20">
        <f t="shared" si="14"/>
        <v>0</v>
      </c>
      <c r="AN43" s="20">
        <f t="shared" si="14"/>
        <v>0</v>
      </c>
      <c r="AO43" s="20">
        <f t="shared" si="14"/>
        <v>0</v>
      </c>
      <c r="AP43" s="20">
        <f t="shared" si="14"/>
        <v>0</v>
      </c>
      <c r="AQ43" s="20">
        <f t="shared" si="14"/>
        <v>0</v>
      </c>
      <c r="AR43" s="20">
        <f t="shared" si="14"/>
        <v>0</v>
      </c>
      <c r="AS43" s="20">
        <f t="shared" si="14"/>
        <v>0</v>
      </c>
    </row>
    <row r="44" spans="1:45" x14ac:dyDescent="0.25">
      <c r="A44" s="13" t="str">
        <f>IF(MAX(W$2:W44)=W43,"",MAX(W$2:W44))</f>
        <v/>
      </c>
      <c r="B44" s="34"/>
      <c r="C44" s="20"/>
      <c r="D44" s="20"/>
      <c r="E44" s="23" t="str">
        <f>IF(H44=Kalenderbasis!AH$11,Kalenderbasis!AK$11,IF(H44=Kalenderbasis!AH$12,Kalenderbasis!AK$12,IF(H44=Kalenderbasis!AH$13,Kalenderbasis!AK$13,IF(H44=Kalenderbasis!AH$14,Kalenderbasis!AK$14,IF(H44=Kalenderbasis!AH$15,Kalenderbasis!AK$15,IF(H44=Kalenderbasis!AH$16,Kalenderbasis!AK$16,IF(H44=Kalenderbasis!AH$17,Kalenderbasis!AK$17,IF(H44=Kalenderbasis!AH$18,Kalenderbasis!AK$18,""))))))))</f>
        <v/>
      </c>
      <c r="F44" s="43" t="str">
        <f>IF(C44="K",MAX(F$2:F43)+1,"")</f>
        <v/>
      </c>
      <c r="G44" s="20">
        <f t="shared" si="7"/>
        <v>2</v>
      </c>
      <c r="H44" s="21">
        <f t="shared" ref="H44:H50" si="22">H43+1</f>
        <v>45698</v>
      </c>
      <c r="I44" s="24" t="str">
        <f>IF(H44=Kalenderbasis!N$7,"Aschermittwoch",IF(H44=Kalenderbasis!H$7,"Karfreitag",IF(H44=Kalenderbasis!F$7,"Ostersonntag",IF(H44=Kalenderbasis!G$7,"Ostermontag",IF(H44=Kalenderbasis!J$7,"Christi Himmelfahrt",IF(H44=Kalenderbasis!K$7,"Pfingst-Sonntag",IF(H44=Kalenderbasis!L$7,"Pfingst-Montag",IF(H44=Kalenderbasis!M$7,"Fronleichnam",IF(H44=Kalenderbasis!Q$7,Kalenderbasis!Q$8,IF(H44=Kalenderbasis!R$7,Kalenderbasis!R$8,IF(H44=Kalenderbasis!S$7,Kalenderbasis!S$8,IF(H44=Kalenderbasis!T$7,Kalenderbasis!T$8,IF(H44=Kalenderbasis!U$7,Kalenderbasis!U$8,IF(H44=Kalenderbasis!V$7,Kalenderbasis!V$8,IF(H44=Kalenderbasis!W$7,Kalenderbasis!W$8,IF(H44=Kalenderbasis!X$7,Kalenderbasis!X$8,IF(H44=Kalenderbasis!Y$7,Kalenderbasis!Y$8,IF(H44=Kalenderbasis!Z$7,Kalenderbasis!Z$8,IF(H44=Kalenderbasis!AA$7,Kalenderbasis!AA$8,IF(H44=Kalenderbasis!AB$7,Kalenderbasis!AB$8,IF(H44=Kalenderbasis!O$7,Kalenderbasis!O$8,IF(H44=Kalenderbasis!P$7,Kalenderbasis!P$8,""))))))))))))))))))))))</f>
        <v/>
      </c>
      <c r="J44" s="20" t="str">
        <f t="shared" si="4"/>
        <v/>
      </c>
      <c r="K44" s="25"/>
      <c r="L44" s="22"/>
      <c r="M44" s="22"/>
      <c r="N44" s="22"/>
      <c r="O44" s="22"/>
      <c r="P44" s="22"/>
      <c r="Q44" s="22"/>
      <c r="R44" s="22"/>
      <c r="S44" s="35"/>
      <c r="U44" s="20" t="str">
        <f t="shared" si="5"/>
        <v/>
      </c>
      <c r="V44" s="13">
        <f t="shared" si="6"/>
        <v>0</v>
      </c>
      <c r="W44" s="13">
        <f>SUM(V$2:V44)</f>
        <v>6</v>
      </c>
      <c r="X44" s="13" t="str">
        <f>IF(MAX(W$2:W44)=W43,"",MAX(W$2:W44))</f>
        <v/>
      </c>
      <c r="AA44" s="13">
        <f t="shared" si="21"/>
        <v>0</v>
      </c>
      <c r="AD44" s="20">
        <f t="shared" si="13"/>
        <v>0</v>
      </c>
      <c r="AE44" s="20">
        <f t="shared" si="13"/>
        <v>0</v>
      </c>
      <c r="AF44" s="20">
        <f t="shared" si="13"/>
        <v>0</v>
      </c>
      <c r="AG44" s="20">
        <f t="shared" si="13"/>
        <v>0</v>
      </c>
      <c r="AH44" s="20">
        <f t="shared" si="13"/>
        <v>0</v>
      </c>
      <c r="AI44" s="20">
        <f t="shared" si="13"/>
        <v>0</v>
      </c>
      <c r="AJ44" s="20">
        <f t="shared" si="13"/>
        <v>0</v>
      </c>
      <c r="AK44" s="20"/>
      <c r="AL44" s="20"/>
      <c r="AM44" s="20">
        <f t="shared" si="14"/>
        <v>0</v>
      </c>
      <c r="AN44" s="20">
        <f t="shared" si="14"/>
        <v>0</v>
      </c>
      <c r="AO44" s="20">
        <f t="shared" si="14"/>
        <v>0</v>
      </c>
      <c r="AP44" s="20">
        <f t="shared" si="14"/>
        <v>0</v>
      </c>
      <c r="AQ44" s="20">
        <f t="shared" si="14"/>
        <v>0</v>
      </c>
      <c r="AR44" s="20">
        <f t="shared" si="14"/>
        <v>0</v>
      </c>
      <c r="AS44" s="20">
        <f t="shared" si="14"/>
        <v>0</v>
      </c>
    </row>
    <row r="45" spans="1:45" x14ac:dyDescent="0.25">
      <c r="A45" s="13" t="str">
        <f>IF(MAX(W$2:W45)=W44,"",MAX(W$2:W45))</f>
        <v/>
      </c>
      <c r="B45" s="34"/>
      <c r="C45" s="20"/>
      <c r="D45" s="20"/>
      <c r="E45" s="23" t="str">
        <f>IF(H45=Kalenderbasis!AH$11,Kalenderbasis!AK$11,IF(H45=Kalenderbasis!AH$12,Kalenderbasis!AK$12,IF(H45=Kalenderbasis!AH$13,Kalenderbasis!AK$13,IF(H45=Kalenderbasis!AH$14,Kalenderbasis!AK$14,IF(H45=Kalenderbasis!AH$15,Kalenderbasis!AK$15,IF(H45=Kalenderbasis!AH$16,Kalenderbasis!AK$16,IF(H45=Kalenderbasis!AH$17,Kalenderbasis!AK$17,IF(H45=Kalenderbasis!AH$18,Kalenderbasis!AK$18,""))))))))</f>
        <v/>
      </c>
      <c r="F45" s="43" t="str">
        <f>IF(C45="K",MAX(F$2:F44)+1,"")</f>
        <v/>
      </c>
      <c r="G45" s="20">
        <f t="shared" si="7"/>
        <v>3</v>
      </c>
      <c r="H45" s="21">
        <f t="shared" si="22"/>
        <v>45699</v>
      </c>
      <c r="I45" s="24" t="str">
        <f>IF(H45=Kalenderbasis!N$7,"Aschermittwoch",IF(H45=Kalenderbasis!H$7,"Karfreitag",IF(H45=Kalenderbasis!F$7,"Ostersonntag",IF(H45=Kalenderbasis!G$7,"Ostermontag",IF(H45=Kalenderbasis!J$7,"Christi Himmelfahrt",IF(H45=Kalenderbasis!K$7,"Pfingst-Sonntag",IF(H45=Kalenderbasis!L$7,"Pfingst-Montag",IF(H45=Kalenderbasis!M$7,"Fronleichnam",IF(H45=Kalenderbasis!Q$7,Kalenderbasis!Q$8,IF(H45=Kalenderbasis!R$7,Kalenderbasis!R$8,IF(H45=Kalenderbasis!S$7,Kalenderbasis!S$8,IF(H45=Kalenderbasis!T$7,Kalenderbasis!T$8,IF(H45=Kalenderbasis!U$7,Kalenderbasis!U$8,IF(H45=Kalenderbasis!V$7,Kalenderbasis!V$8,IF(H45=Kalenderbasis!W$7,Kalenderbasis!W$8,IF(H45=Kalenderbasis!X$7,Kalenderbasis!X$8,IF(H45=Kalenderbasis!Y$7,Kalenderbasis!Y$8,IF(H45=Kalenderbasis!Z$7,Kalenderbasis!Z$8,IF(H45=Kalenderbasis!AA$7,Kalenderbasis!AA$8,IF(H45=Kalenderbasis!AB$7,Kalenderbasis!AB$8,IF(H45=Kalenderbasis!O$7,Kalenderbasis!O$8,IF(H45=Kalenderbasis!P$7,Kalenderbasis!P$8,""))))))))))))))))))))))</f>
        <v/>
      </c>
      <c r="J45" s="20" t="str">
        <f t="shared" si="4"/>
        <v/>
      </c>
      <c r="K45" s="25"/>
      <c r="L45" s="22"/>
      <c r="M45" s="22"/>
      <c r="N45" s="22"/>
      <c r="O45" s="22"/>
      <c r="P45" s="22"/>
      <c r="Q45" s="22"/>
      <c r="R45" s="22"/>
      <c r="S45" s="35"/>
      <c r="U45" s="20" t="str">
        <f t="shared" si="5"/>
        <v/>
      </c>
      <c r="V45" s="13">
        <f t="shared" si="6"/>
        <v>0</v>
      </c>
      <c r="W45" s="13">
        <f>SUM(V$2:V45)</f>
        <v>6</v>
      </c>
      <c r="X45" s="13" t="str">
        <f>IF(MAX(W$2:W45)=W44,"",MAX(W$2:W45))</f>
        <v/>
      </c>
      <c r="AA45" s="13">
        <f t="shared" si="21"/>
        <v>0</v>
      </c>
      <c r="AD45" s="20">
        <f t="shared" si="13"/>
        <v>0</v>
      </c>
      <c r="AE45" s="20">
        <f t="shared" si="13"/>
        <v>0</v>
      </c>
      <c r="AF45" s="20">
        <f t="shared" si="13"/>
        <v>0</v>
      </c>
      <c r="AG45" s="20">
        <f t="shared" si="13"/>
        <v>0</v>
      </c>
      <c r="AH45" s="20">
        <f t="shared" si="13"/>
        <v>0</v>
      </c>
      <c r="AI45" s="20">
        <f t="shared" si="13"/>
        <v>0</v>
      </c>
      <c r="AJ45" s="20">
        <f t="shared" si="13"/>
        <v>0</v>
      </c>
      <c r="AK45" s="20"/>
      <c r="AL45" s="20"/>
      <c r="AM45" s="20">
        <f t="shared" si="14"/>
        <v>0</v>
      </c>
      <c r="AN45" s="20">
        <f t="shared" si="14"/>
        <v>0</v>
      </c>
      <c r="AO45" s="20">
        <f t="shared" si="14"/>
        <v>0</v>
      </c>
      <c r="AP45" s="20">
        <f t="shared" si="14"/>
        <v>0</v>
      </c>
      <c r="AQ45" s="20">
        <f t="shared" si="14"/>
        <v>0</v>
      </c>
      <c r="AR45" s="20">
        <f t="shared" si="14"/>
        <v>0</v>
      </c>
      <c r="AS45" s="20">
        <f t="shared" si="14"/>
        <v>0</v>
      </c>
    </row>
    <row r="46" spans="1:45" x14ac:dyDescent="0.25">
      <c r="A46" s="13" t="str">
        <f>IF(MAX(W$2:W46)=W45,"",MAX(W$2:W46))</f>
        <v/>
      </c>
      <c r="B46" s="34"/>
      <c r="C46" s="20"/>
      <c r="D46" s="20"/>
      <c r="E46" s="23" t="str">
        <f>IF(H46=Kalenderbasis!AH$11,Kalenderbasis!AK$11,IF(H46=Kalenderbasis!AH$12,Kalenderbasis!AK$12,IF(H46=Kalenderbasis!AH$13,Kalenderbasis!AK$13,IF(H46=Kalenderbasis!AH$14,Kalenderbasis!AK$14,IF(H46=Kalenderbasis!AH$15,Kalenderbasis!AK$15,IF(H46=Kalenderbasis!AH$16,Kalenderbasis!AK$16,IF(H46=Kalenderbasis!AH$17,Kalenderbasis!AK$17,IF(H46=Kalenderbasis!AH$18,Kalenderbasis!AK$18,""))))))))</f>
        <v/>
      </c>
      <c r="F46" s="43" t="str">
        <f>IF(C46="K",MAX(F$2:F45)+1,"")</f>
        <v/>
      </c>
      <c r="G46" s="20">
        <f t="shared" si="7"/>
        <v>4</v>
      </c>
      <c r="H46" s="21">
        <f t="shared" si="22"/>
        <v>45700</v>
      </c>
      <c r="I46" s="24" t="str">
        <f>IF(H46=Kalenderbasis!N$7,"Aschermittwoch",IF(H46=Kalenderbasis!H$7,"Karfreitag",IF(H46=Kalenderbasis!F$7,"Ostersonntag",IF(H46=Kalenderbasis!G$7,"Ostermontag",IF(H46=Kalenderbasis!J$7,"Christi Himmelfahrt",IF(H46=Kalenderbasis!K$7,"Pfingst-Sonntag",IF(H46=Kalenderbasis!L$7,"Pfingst-Montag",IF(H46=Kalenderbasis!M$7,"Fronleichnam",IF(H46=Kalenderbasis!Q$7,Kalenderbasis!Q$8,IF(H46=Kalenderbasis!R$7,Kalenderbasis!R$8,IF(H46=Kalenderbasis!S$7,Kalenderbasis!S$8,IF(H46=Kalenderbasis!T$7,Kalenderbasis!T$8,IF(H46=Kalenderbasis!U$7,Kalenderbasis!U$8,IF(H46=Kalenderbasis!V$7,Kalenderbasis!V$8,IF(H46=Kalenderbasis!W$7,Kalenderbasis!W$8,IF(H46=Kalenderbasis!X$7,Kalenderbasis!X$8,IF(H46=Kalenderbasis!Y$7,Kalenderbasis!Y$8,IF(H46=Kalenderbasis!Z$7,Kalenderbasis!Z$8,IF(H46=Kalenderbasis!AA$7,Kalenderbasis!AA$8,IF(H46=Kalenderbasis!AB$7,Kalenderbasis!AB$8,IF(H46=Kalenderbasis!O$7,Kalenderbasis!O$8,IF(H46=Kalenderbasis!P$7,Kalenderbasis!P$8,""))))))))))))))))))))))</f>
        <v/>
      </c>
      <c r="J46" s="20" t="str">
        <f t="shared" si="4"/>
        <v/>
      </c>
      <c r="K46" s="25"/>
      <c r="L46" s="22"/>
      <c r="M46" s="22"/>
      <c r="N46" s="22"/>
      <c r="O46" s="22"/>
      <c r="P46" s="22"/>
      <c r="Q46" s="22"/>
      <c r="R46" s="22"/>
      <c r="S46" s="35"/>
      <c r="U46" s="20" t="str">
        <f t="shared" si="5"/>
        <v/>
      </c>
      <c r="V46" s="13">
        <f t="shared" si="6"/>
        <v>0</v>
      </c>
      <c r="W46" s="13">
        <f>SUM(V$2:V46)</f>
        <v>6</v>
      </c>
      <c r="AA46" s="13">
        <f t="shared" si="21"/>
        <v>0</v>
      </c>
      <c r="AD46" s="20">
        <f t="shared" si="13"/>
        <v>0</v>
      </c>
      <c r="AE46" s="20">
        <f t="shared" si="13"/>
        <v>0</v>
      </c>
      <c r="AF46" s="20">
        <f t="shared" si="13"/>
        <v>0</v>
      </c>
      <c r="AG46" s="20">
        <f t="shared" si="13"/>
        <v>0</v>
      </c>
      <c r="AH46" s="20">
        <f t="shared" si="13"/>
        <v>0</v>
      </c>
      <c r="AI46" s="20">
        <f t="shared" si="13"/>
        <v>0</v>
      </c>
      <c r="AJ46" s="20">
        <f t="shared" si="13"/>
        <v>0</v>
      </c>
      <c r="AK46" s="20"/>
      <c r="AL46" s="20"/>
      <c r="AM46" s="20">
        <f t="shared" si="14"/>
        <v>0</v>
      </c>
      <c r="AN46" s="20">
        <f t="shared" si="14"/>
        <v>0</v>
      </c>
      <c r="AO46" s="20">
        <f t="shared" si="14"/>
        <v>0</v>
      </c>
      <c r="AP46" s="20">
        <f t="shared" si="14"/>
        <v>0</v>
      </c>
      <c r="AQ46" s="20">
        <f t="shared" si="14"/>
        <v>0</v>
      </c>
      <c r="AR46" s="20">
        <f t="shared" si="14"/>
        <v>0</v>
      </c>
      <c r="AS46" s="20">
        <f t="shared" si="14"/>
        <v>0</v>
      </c>
    </row>
    <row r="47" spans="1:45" x14ac:dyDescent="0.25">
      <c r="A47" s="13">
        <f>IF(MAX(W$2:W47)=W46,"",MAX(W$2:W47))</f>
        <v>7</v>
      </c>
      <c r="B47" s="34" t="s">
        <v>28</v>
      </c>
      <c r="C47" s="20" t="s">
        <v>44</v>
      </c>
      <c r="D47" s="20"/>
      <c r="E47" s="23" t="str">
        <f>IF(H47=Kalenderbasis!AH$11,Kalenderbasis!AK$11,IF(H47=Kalenderbasis!AH$12,Kalenderbasis!AK$12,IF(H47=Kalenderbasis!AH$13,Kalenderbasis!AK$13,IF(H47=Kalenderbasis!AH$14,Kalenderbasis!AK$14,IF(H47=Kalenderbasis!AH$15,Kalenderbasis!AK$15,IF(H47=Kalenderbasis!AH$16,Kalenderbasis!AK$16,IF(H47=Kalenderbasis!AH$17,Kalenderbasis!AK$17,IF(H47=Kalenderbasis!AH$18,Kalenderbasis!AK$18,""))))))))</f>
        <v/>
      </c>
      <c r="F47" s="43" t="str">
        <f>IF(C47="K",MAX(F$2:F46)+1,"")</f>
        <v/>
      </c>
      <c r="G47" s="20">
        <f t="shared" si="7"/>
        <v>5</v>
      </c>
      <c r="H47" s="21">
        <f t="shared" si="22"/>
        <v>45701</v>
      </c>
      <c r="I47" s="24" t="str">
        <f>IF(H47=Kalenderbasis!N$7,"Aschermittwoch",IF(H47=Kalenderbasis!H$7,"Karfreitag",IF(H47=Kalenderbasis!F$7,"Ostersonntag",IF(H47=Kalenderbasis!G$7,"Ostermontag",IF(H47=Kalenderbasis!J$7,"Christi Himmelfahrt",IF(H47=Kalenderbasis!K$7,"Pfingst-Sonntag",IF(H47=Kalenderbasis!L$7,"Pfingst-Montag",IF(H47=Kalenderbasis!M$7,"Fronleichnam",IF(H47=Kalenderbasis!Q$7,Kalenderbasis!Q$8,IF(H47=Kalenderbasis!R$7,Kalenderbasis!R$8,IF(H47=Kalenderbasis!S$7,Kalenderbasis!S$8,IF(H47=Kalenderbasis!T$7,Kalenderbasis!T$8,IF(H47=Kalenderbasis!U$7,Kalenderbasis!U$8,IF(H47=Kalenderbasis!V$7,Kalenderbasis!V$8,IF(H47=Kalenderbasis!W$7,Kalenderbasis!W$8,IF(H47=Kalenderbasis!X$7,Kalenderbasis!X$8,IF(H47=Kalenderbasis!Y$7,Kalenderbasis!Y$8,IF(H47=Kalenderbasis!Z$7,Kalenderbasis!Z$8,IF(H47=Kalenderbasis!AA$7,Kalenderbasis!AA$8,IF(H47=Kalenderbasis!AB$7,Kalenderbasis!AB$8,IF(H47=Kalenderbasis!O$7,Kalenderbasis!O$8,IF(H47=Kalenderbasis!P$7,Kalenderbasis!P$8,""))))))))))))))))))))))</f>
        <v/>
      </c>
      <c r="J47" s="20" t="str">
        <f t="shared" si="4"/>
        <v>Burggraben</v>
      </c>
      <c r="K47" s="25" t="s">
        <v>14</v>
      </c>
      <c r="L47" s="22"/>
      <c r="M47" s="22"/>
      <c r="N47" s="22"/>
      <c r="O47" s="22"/>
      <c r="P47" s="22"/>
      <c r="Q47" s="22"/>
      <c r="R47" s="22"/>
      <c r="S47" s="35"/>
      <c r="U47" s="20" t="str">
        <f t="shared" si="5"/>
        <v/>
      </c>
      <c r="V47" s="13">
        <f t="shared" si="6"/>
        <v>1</v>
      </c>
      <c r="W47" s="13">
        <f>SUM(V$2:V47)</f>
        <v>7</v>
      </c>
      <c r="AA47" s="13">
        <f t="shared" si="21"/>
        <v>0</v>
      </c>
      <c r="AD47" s="20">
        <f t="shared" si="13"/>
        <v>0</v>
      </c>
      <c r="AE47" s="20">
        <f t="shared" si="13"/>
        <v>0</v>
      </c>
      <c r="AF47" s="20">
        <f t="shared" si="13"/>
        <v>0</v>
      </c>
      <c r="AG47" s="20">
        <f t="shared" si="13"/>
        <v>0</v>
      </c>
      <c r="AH47" s="20">
        <f t="shared" si="13"/>
        <v>0</v>
      </c>
      <c r="AI47" s="20">
        <f t="shared" si="13"/>
        <v>0</v>
      </c>
      <c r="AJ47" s="20">
        <f t="shared" si="13"/>
        <v>0</v>
      </c>
      <c r="AK47" s="20"/>
      <c r="AL47" s="20"/>
      <c r="AM47" s="20">
        <f t="shared" si="14"/>
        <v>0</v>
      </c>
      <c r="AN47" s="20">
        <f t="shared" si="14"/>
        <v>0</v>
      </c>
      <c r="AO47" s="20">
        <f t="shared" si="14"/>
        <v>0</v>
      </c>
      <c r="AP47" s="20">
        <f t="shared" si="14"/>
        <v>0</v>
      </c>
      <c r="AQ47" s="20">
        <f t="shared" si="14"/>
        <v>0</v>
      </c>
      <c r="AR47" s="20">
        <f t="shared" si="14"/>
        <v>1</v>
      </c>
      <c r="AS47" s="20">
        <f t="shared" si="14"/>
        <v>0</v>
      </c>
    </row>
    <row r="48" spans="1:45" x14ac:dyDescent="0.25">
      <c r="A48" s="13" t="str">
        <f>IF(MAX(W$2:W48)=W47,"",MAX(W$2:W48))</f>
        <v/>
      </c>
      <c r="B48" s="34"/>
      <c r="C48" s="20"/>
      <c r="D48" s="20"/>
      <c r="E48" s="23" t="str">
        <f>IF(H48=Kalenderbasis!AH$11,Kalenderbasis!AK$11,IF(H48=Kalenderbasis!AH$12,Kalenderbasis!AK$12,IF(H48=Kalenderbasis!AH$13,Kalenderbasis!AK$13,IF(H48=Kalenderbasis!AH$14,Kalenderbasis!AK$14,IF(H48=Kalenderbasis!AH$15,Kalenderbasis!AK$15,IF(H48=Kalenderbasis!AH$16,Kalenderbasis!AK$16,IF(H48=Kalenderbasis!AH$17,Kalenderbasis!AK$17,IF(H48=Kalenderbasis!AH$18,Kalenderbasis!AK$18,""))))))))</f>
        <v/>
      </c>
      <c r="F48" s="43" t="str">
        <f>IF(C48="K",MAX(F$2:F47)+1,"")</f>
        <v/>
      </c>
      <c r="G48" s="20">
        <f t="shared" si="7"/>
        <v>6</v>
      </c>
      <c r="H48" s="21">
        <f t="shared" si="22"/>
        <v>45702</v>
      </c>
      <c r="I48" s="24" t="str">
        <f>IF(H48=Kalenderbasis!N$7,"Aschermittwoch",IF(H48=Kalenderbasis!H$7,"Karfreitag",IF(H48=Kalenderbasis!F$7,"Ostersonntag",IF(H48=Kalenderbasis!G$7,"Ostermontag",IF(H48=Kalenderbasis!J$7,"Christi Himmelfahrt",IF(H48=Kalenderbasis!K$7,"Pfingst-Sonntag",IF(H48=Kalenderbasis!L$7,"Pfingst-Montag",IF(H48=Kalenderbasis!M$7,"Fronleichnam",IF(H48=Kalenderbasis!Q$7,Kalenderbasis!Q$8,IF(H48=Kalenderbasis!R$7,Kalenderbasis!R$8,IF(H48=Kalenderbasis!S$7,Kalenderbasis!S$8,IF(H48=Kalenderbasis!T$7,Kalenderbasis!T$8,IF(H48=Kalenderbasis!U$7,Kalenderbasis!U$8,IF(H48=Kalenderbasis!V$7,Kalenderbasis!V$8,IF(H48=Kalenderbasis!W$7,Kalenderbasis!W$8,IF(H48=Kalenderbasis!X$7,Kalenderbasis!X$8,IF(H48=Kalenderbasis!Y$7,Kalenderbasis!Y$8,IF(H48=Kalenderbasis!Z$7,Kalenderbasis!Z$8,IF(H48=Kalenderbasis!AA$7,Kalenderbasis!AA$8,IF(H48=Kalenderbasis!AB$7,Kalenderbasis!AB$8,IF(H48=Kalenderbasis!O$7,Kalenderbasis!O$8,IF(H48=Kalenderbasis!P$7,Kalenderbasis!P$8,""))))))))))))))))))))))</f>
        <v/>
      </c>
      <c r="J48" s="20" t="str">
        <f t="shared" si="4"/>
        <v/>
      </c>
      <c r="K48" s="25"/>
      <c r="L48" s="22"/>
      <c r="M48" s="22"/>
      <c r="N48" s="22"/>
      <c r="O48" s="22"/>
      <c r="P48" s="22"/>
      <c r="Q48" s="22"/>
      <c r="R48" s="22"/>
      <c r="S48" s="35"/>
      <c r="U48" s="20" t="str">
        <f t="shared" si="5"/>
        <v/>
      </c>
      <c r="V48" s="13">
        <f t="shared" si="6"/>
        <v>0</v>
      </c>
      <c r="W48" s="13">
        <f>SUM(V$2:V48)</f>
        <v>7</v>
      </c>
      <c r="AA48" s="13">
        <f t="shared" si="21"/>
        <v>0</v>
      </c>
      <c r="AD48" s="20">
        <f t="shared" si="13"/>
        <v>0</v>
      </c>
      <c r="AE48" s="20">
        <f t="shared" si="13"/>
        <v>0</v>
      </c>
      <c r="AF48" s="20">
        <f t="shared" si="13"/>
        <v>0</v>
      </c>
      <c r="AG48" s="20">
        <f t="shared" si="13"/>
        <v>0</v>
      </c>
      <c r="AH48" s="20">
        <f t="shared" si="13"/>
        <v>0</v>
      </c>
      <c r="AI48" s="20">
        <f t="shared" si="13"/>
        <v>0</v>
      </c>
      <c r="AJ48" s="20">
        <f t="shared" si="13"/>
        <v>0</v>
      </c>
      <c r="AK48" s="20"/>
      <c r="AL48" s="20"/>
      <c r="AM48" s="20">
        <f t="shared" si="14"/>
        <v>0</v>
      </c>
      <c r="AN48" s="20">
        <f t="shared" si="14"/>
        <v>0</v>
      </c>
      <c r="AO48" s="20">
        <f t="shared" si="14"/>
        <v>0</v>
      </c>
      <c r="AP48" s="20">
        <f t="shared" si="14"/>
        <v>0</v>
      </c>
      <c r="AQ48" s="20">
        <f t="shared" si="14"/>
        <v>0</v>
      </c>
      <c r="AR48" s="20">
        <f t="shared" si="14"/>
        <v>0</v>
      </c>
      <c r="AS48" s="20">
        <f t="shared" si="14"/>
        <v>0</v>
      </c>
    </row>
    <row r="49" spans="1:45" x14ac:dyDescent="0.25">
      <c r="A49" s="13" t="str">
        <f>IF(MAX(W$2:W49)=W48,"",MAX(W$2:W49))</f>
        <v/>
      </c>
      <c r="B49" s="34"/>
      <c r="C49" s="20"/>
      <c r="D49" s="20"/>
      <c r="E49" s="23" t="str">
        <f>IF(H49=Kalenderbasis!AH$11,Kalenderbasis!AK$11,IF(H49=Kalenderbasis!AH$12,Kalenderbasis!AK$12,IF(H49=Kalenderbasis!AH$13,Kalenderbasis!AK$13,IF(H49=Kalenderbasis!AH$14,Kalenderbasis!AK$14,IF(H49=Kalenderbasis!AH$15,Kalenderbasis!AK$15,IF(H49=Kalenderbasis!AH$16,Kalenderbasis!AK$16,IF(H49=Kalenderbasis!AH$17,Kalenderbasis!AK$17,IF(H49=Kalenderbasis!AH$18,Kalenderbasis!AK$18,""))))))))</f>
        <v/>
      </c>
      <c r="F49" s="43" t="str">
        <f>IF(C49="K",MAX(F$2:F48)+1,"")</f>
        <v/>
      </c>
      <c r="G49" s="20">
        <f t="shared" si="7"/>
        <v>7</v>
      </c>
      <c r="H49" s="21">
        <f t="shared" si="22"/>
        <v>45703</v>
      </c>
      <c r="I49" s="24" t="str">
        <f>IF(H49=Kalenderbasis!N$7,"Aschermittwoch",IF(H49=Kalenderbasis!H$7,"Karfreitag",IF(H49=Kalenderbasis!F$7,"Ostersonntag",IF(H49=Kalenderbasis!G$7,"Ostermontag",IF(H49=Kalenderbasis!J$7,"Christi Himmelfahrt",IF(H49=Kalenderbasis!K$7,"Pfingst-Sonntag",IF(H49=Kalenderbasis!L$7,"Pfingst-Montag",IF(H49=Kalenderbasis!M$7,"Fronleichnam",IF(H49=Kalenderbasis!Q$7,Kalenderbasis!Q$8,IF(H49=Kalenderbasis!R$7,Kalenderbasis!R$8,IF(H49=Kalenderbasis!S$7,Kalenderbasis!S$8,IF(H49=Kalenderbasis!T$7,Kalenderbasis!T$8,IF(H49=Kalenderbasis!U$7,Kalenderbasis!U$8,IF(H49=Kalenderbasis!V$7,Kalenderbasis!V$8,IF(H49=Kalenderbasis!W$7,Kalenderbasis!W$8,IF(H49=Kalenderbasis!X$7,Kalenderbasis!X$8,IF(H49=Kalenderbasis!Y$7,Kalenderbasis!Y$8,IF(H49=Kalenderbasis!Z$7,Kalenderbasis!Z$8,IF(H49=Kalenderbasis!AA$7,Kalenderbasis!AA$8,IF(H49=Kalenderbasis!AB$7,Kalenderbasis!AB$8,IF(H49=Kalenderbasis!O$7,Kalenderbasis!O$8,IF(H49=Kalenderbasis!P$7,Kalenderbasis!P$8,""))))))))))))))))))))))</f>
        <v/>
      </c>
      <c r="J49" s="20" t="str">
        <f t="shared" ref="J49" si="23">IF(C49="K","Kapitel",IF(C49="B","Burggraben",""))</f>
        <v/>
      </c>
      <c r="K49" s="25"/>
      <c r="L49" s="22"/>
      <c r="M49" s="22"/>
      <c r="N49" s="22"/>
      <c r="O49" s="22"/>
      <c r="P49" s="22"/>
      <c r="Q49" s="22"/>
      <c r="R49" s="22"/>
      <c r="S49" s="35"/>
      <c r="U49" s="20" t="str">
        <f t="shared" si="5"/>
        <v/>
      </c>
      <c r="V49" s="13">
        <f t="shared" si="6"/>
        <v>0</v>
      </c>
      <c r="W49" s="13">
        <f>SUM(V$2:V49)</f>
        <v>7</v>
      </c>
      <c r="AA49" s="13">
        <f t="shared" ref="AA49" si="24">IF(I49="",0,1)</f>
        <v>0</v>
      </c>
      <c r="AD49" s="20">
        <f t="shared" si="13"/>
        <v>0</v>
      </c>
      <c r="AE49" s="20">
        <f t="shared" si="13"/>
        <v>0</v>
      </c>
      <c r="AF49" s="20">
        <f t="shared" si="13"/>
        <v>0</v>
      </c>
      <c r="AG49" s="20">
        <f t="shared" si="13"/>
        <v>0</v>
      </c>
      <c r="AH49" s="20">
        <f t="shared" si="13"/>
        <v>0</v>
      </c>
      <c r="AI49" s="20">
        <f t="shared" si="13"/>
        <v>0</v>
      </c>
      <c r="AJ49" s="20">
        <f t="shared" si="13"/>
        <v>0</v>
      </c>
      <c r="AK49" s="20"/>
      <c r="AL49" s="20"/>
      <c r="AM49" s="20">
        <f t="shared" si="14"/>
        <v>0</v>
      </c>
      <c r="AN49" s="20">
        <f t="shared" si="14"/>
        <v>0</v>
      </c>
      <c r="AO49" s="20">
        <f t="shared" si="14"/>
        <v>0</v>
      </c>
      <c r="AP49" s="20">
        <f t="shared" si="14"/>
        <v>0</v>
      </c>
      <c r="AQ49" s="20">
        <f t="shared" si="14"/>
        <v>0</v>
      </c>
      <c r="AR49" s="20">
        <f t="shared" si="14"/>
        <v>0</v>
      </c>
      <c r="AS49" s="20">
        <f t="shared" si="14"/>
        <v>0</v>
      </c>
    </row>
    <row r="50" spans="1:45" x14ac:dyDescent="0.25">
      <c r="A50" s="13" t="str">
        <f>IF(MAX(W$2:W50)=W49,"",MAX(W$2:W50))</f>
        <v/>
      </c>
      <c r="B50" s="34"/>
      <c r="C50" s="20"/>
      <c r="D50" s="20"/>
      <c r="E50" s="23" t="str">
        <f>IF(H50=Kalenderbasis!AH$11,Kalenderbasis!AK$11,IF(H50=Kalenderbasis!AH$12,Kalenderbasis!AK$12,IF(H50=Kalenderbasis!AH$13,Kalenderbasis!AK$13,IF(H50=Kalenderbasis!AH$14,Kalenderbasis!AK$14,IF(H50=Kalenderbasis!AH$15,Kalenderbasis!AK$15,IF(H50=Kalenderbasis!AH$16,Kalenderbasis!AK$16,IF(H50=Kalenderbasis!AH$17,Kalenderbasis!AK$17,IF(H50=Kalenderbasis!AH$18,Kalenderbasis!AK$18,""))))))))</f>
        <v/>
      </c>
      <c r="F50" s="43" t="str">
        <f>IF(C50="K",MAX(F$2:F49)+1,"")</f>
        <v/>
      </c>
      <c r="G50" s="20">
        <f t="shared" si="7"/>
        <v>1</v>
      </c>
      <c r="H50" s="21">
        <f t="shared" si="22"/>
        <v>45704</v>
      </c>
      <c r="I50" s="24" t="str">
        <f>IF(H50=Kalenderbasis!N$7,"Aschermittwoch",IF(H50=Kalenderbasis!H$7,"Karfreitag",IF(H50=Kalenderbasis!F$7,"Ostersonntag",IF(H50=Kalenderbasis!G$7,"Ostermontag",IF(H50=Kalenderbasis!J$7,"Christi Himmelfahrt",IF(H50=Kalenderbasis!K$7,"Pfingst-Sonntag",IF(H50=Kalenderbasis!L$7,"Pfingst-Montag",IF(H50=Kalenderbasis!M$7,"Fronleichnam",IF(H50=Kalenderbasis!Q$7,Kalenderbasis!Q$8,IF(H50=Kalenderbasis!R$7,Kalenderbasis!R$8,IF(H50=Kalenderbasis!S$7,Kalenderbasis!S$8,IF(H50=Kalenderbasis!T$7,Kalenderbasis!T$8,IF(H50=Kalenderbasis!U$7,Kalenderbasis!U$8,IF(H50=Kalenderbasis!V$7,Kalenderbasis!V$8,IF(H50=Kalenderbasis!W$7,Kalenderbasis!W$8,IF(H50=Kalenderbasis!X$7,Kalenderbasis!X$8,IF(H50=Kalenderbasis!Y$7,Kalenderbasis!Y$8,IF(H50=Kalenderbasis!Z$7,Kalenderbasis!Z$8,IF(H50=Kalenderbasis!AA$7,Kalenderbasis!AA$8,IF(H50=Kalenderbasis!AB$7,Kalenderbasis!AB$8,IF(H50=Kalenderbasis!O$7,Kalenderbasis!O$8,IF(H50=Kalenderbasis!P$7,Kalenderbasis!P$8,""))))))))))))))))))))))</f>
        <v/>
      </c>
      <c r="J50" s="20" t="str">
        <f t="shared" ref="J50" si="25">IF(C50="K","Kapitel",IF(C50="B","Burggraben",""))</f>
        <v/>
      </c>
      <c r="K50" s="25"/>
      <c r="L50" s="22"/>
      <c r="M50" s="22"/>
      <c r="N50" s="22"/>
      <c r="O50" s="22"/>
      <c r="P50" s="22"/>
      <c r="Q50" s="22"/>
      <c r="R50" s="22"/>
      <c r="S50" s="35"/>
      <c r="U50" s="20" t="str">
        <f t="shared" si="5"/>
        <v/>
      </c>
      <c r="V50" s="13">
        <f t="shared" si="6"/>
        <v>0</v>
      </c>
      <c r="W50" s="13">
        <f>SUM(V$2:V50)</f>
        <v>7</v>
      </c>
      <c r="AA50" s="13">
        <f t="shared" ref="AA50" si="26">IF(I50="",0,1)</f>
        <v>0</v>
      </c>
      <c r="AD50" s="20">
        <f t="shared" si="13"/>
        <v>0</v>
      </c>
      <c r="AE50" s="20">
        <f t="shared" si="13"/>
        <v>0</v>
      </c>
      <c r="AF50" s="20">
        <f t="shared" si="13"/>
        <v>0</v>
      </c>
      <c r="AG50" s="20">
        <f t="shared" si="13"/>
        <v>0</v>
      </c>
      <c r="AH50" s="20">
        <f t="shared" si="13"/>
        <v>0</v>
      </c>
      <c r="AI50" s="20">
        <f t="shared" si="13"/>
        <v>0</v>
      </c>
      <c r="AJ50" s="20">
        <f t="shared" si="13"/>
        <v>0</v>
      </c>
      <c r="AK50" s="20"/>
      <c r="AL50" s="20"/>
      <c r="AM50" s="20">
        <f t="shared" si="14"/>
        <v>0</v>
      </c>
      <c r="AN50" s="20">
        <f t="shared" si="14"/>
        <v>0</v>
      </c>
      <c r="AO50" s="20">
        <f t="shared" si="14"/>
        <v>0</v>
      </c>
      <c r="AP50" s="20">
        <f t="shared" si="14"/>
        <v>0</v>
      </c>
      <c r="AQ50" s="20">
        <f t="shared" si="14"/>
        <v>0</v>
      </c>
      <c r="AR50" s="20">
        <f t="shared" si="14"/>
        <v>0</v>
      </c>
      <c r="AS50" s="20">
        <f t="shared" si="14"/>
        <v>0</v>
      </c>
    </row>
    <row r="51" spans="1:45" x14ac:dyDescent="0.25">
      <c r="A51" s="13" t="str">
        <f>IF(MAX(W$2:W51)=W50,"",MAX(W$2:W51))</f>
        <v/>
      </c>
      <c r="B51" s="34"/>
      <c r="C51" s="20"/>
      <c r="D51" s="20"/>
      <c r="E51" s="23" t="str">
        <f>IF(H51=Kalenderbasis!AH$11,Kalenderbasis!AK$11,IF(H51=Kalenderbasis!AH$12,Kalenderbasis!AK$12,IF(H51=Kalenderbasis!AH$13,Kalenderbasis!AK$13,IF(H51=Kalenderbasis!AH$14,Kalenderbasis!AK$14,IF(H51=Kalenderbasis!AH$15,Kalenderbasis!AK$15,IF(H51=Kalenderbasis!AH$16,Kalenderbasis!AK$16,IF(H51=Kalenderbasis!AH$17,Kalenderbasis!AK$17,IF(H51=Kalenderbasis!AH$18,Kalenderbasis!AK$18,""))))))))</f>
        <v/>
      </c>
      <c r="F51" s="43" t="str">
        <f>IF(C51="K",MAX(F$2:F50)+1,"")</f>
        <v/>
      </c>
      <c r="G51" s="20">
        <f t="shared" si="7"/>
        <v>2</v>
      </c>
      <c r="H51" s="21">
        <f t="shared" ref="H51:H99" si="27">H50+1</f>
        <v>45705</v>
      </c>
      <c r="I51" s="24" t="str">
        <f>IF(H51=Kalenderbasis!N$7,"Aschermittwoch",IF(H51=Kalenderbasis!H$7,"Karfreitag",IF(H51=Kalenderbasis!F$7,"Ostersonntag",IF(H51=Kalenderbasis!G$7,"Ostermontag",IF(H51=Kalenderbasis!J$7,"Christi Himmelfahrt",IF(H51=Kalenderbasis!K$7,"Pfingst-Sonntag",IF(H51=Kalenderbasis!L$7,"Pfingst-Montag",IF(H51=Kalenderbasis!M$7,"Fronleichnam",IF(H51=Kalenderbasis!Q$7,Kalenderbasis!Q$8,IF(H51=Kalenderbasis!R$7,Kalenderbasis!R$8,IF(H51=Kalenderbasis!S$7,Kalenderbasis!S$8,IF(H51=Kalenderbasis!T$7,Kalenderbasis!T$8,IF(H51=Kalenderbasis!U$7,Kalenderbasis!U$8,IF(H51=Kalenderbasis!V$7,Kalenderbasis!V$8,IF(H51=Kalenderbasis!W$7,Kalenderbasis!W$8,IF(H51=Kalenderbasis!X$7,Kalenderbasis!X$8,IF(H51=Kalenderbasis!Y$7,Kalenderbasis!Y$8,IF(H51=Kalenderbasis!Z$7,Kalenderbasis!Z$8,IF(H51=Kalenderbasis!AA$7,Kalenderbasis!AA$8,IF(H51=Kalenderbasis!AB$7,Kalenderbasis!AB$8,IF(H51=Kalenderbasis!O$7,Kalenderbasis!O$8,IF(H51=Kalenderbasis!P$7,Kalenderbasis!P$8,""))))))))))))))))))))))</f>
        <v/>
      </c>
      <c r="J51" s="20" t="str">
        <f t="shared" si="4"/>
        <v/>
      </c>
      <c r="K51" s="25"/>
      <c r="L51" s="22"/>
      <c r="M51" s="22"/>
      <c r="N51" s="22"/>
      <c r="O51" s="22"/>
      <c r="P51" s="22"/>
      <c r="Q51" s="22"/>
      <c r="R51" s="22"/>
      <c r="S51" s="35"/>
      <c r="U51" s="20" t="str">
        <f t="shared" si="5"/>
        <v/>
      </c>
      <c r="V51" s="13">
        <f t="shared" si="6"/>
        <v>0</v>
      </c>
      <c r="W51" s="13">
        <f>SUM(V$2:V51)</f>
        <v>7</v>
      </c>
      <c r="AA51" s="13">
        <f t="shared" ref="AA51:AA56" si="28">IF(I51="",0,1)</f>
        <v>0</v>
      </c>
      <c r="AD51" s="20">
        <f t="shared" si="13"/>
        <v>0</v>
      </c>
      <c r="AE51" s="20">
        <f t="shared" si="13"/>
        <v>0</v>
      </c>
      <c r="AF51" s="20">
        <f t="shared" si="13"/>
        <v>0</v>
      </c>
      <c r="AG51" s="20">
        <f t="shared" si="13"/>
        <v>0</v>
      </c>
      <c r="AH51" s="20">
        <f t="shared" si="13"/>
        <v>0</v>
      </c>
      <c r="AI51" s="20">
        <f t="shared" si="13"/>
        <v>0</v>
      </c>
      <c r="AJ51" s="20">
        <f t="shared" si="13"/>
        <v>0</v>
      </c>
      <c r="AK51" s="20"/>
      <c r="AL51" s="20"/>
      <c r="AM51" s="20">
        <f t="shared" si="14"/>
        <v>0</v>
      </c>
      <c r="AN51" s="20">
        <f t="shared" si="14"/>
        <v>0</v>
      </c>
      <c r="AO51" s="20">
        <f t="shared" si="14"/>
        <v>0</v>
      </c>
      <c r="AP51" s="20">
        <f t="shared" si="14"/>
        <v>0</v>
      </c>
      <c r="AQ51" s="20">
        <f t="shared" si="14"/>
        <v>0</v>
      </c>
      <c r="AR51" s="20">
        <f t="shared" si="14"/>
        <v>0</v>
      </c>
      <c r="AS51" s="20">
        <f t="shared" si="14"/>
        <v>0</v>
      </c>
    </row>
    <row r="52" spans="1:45" x14ac:dyDescent="0.25">
      <c r="A52" s="13" t="str">
        <f>IF(MAX(W$2:W52)=W51,"",MAX(W$2:W52))</f>
        <v/>
      </c>
      <c r="B52" s="34"/>
      <c r="C52" s="20"/>
      <c r="D52" s="20"/>
      <c r="E52" s="23" t="str">
        <f>IF(H52=Kalenderbasis!AH$11,Kalenderbasis!AK$11,IF(H52=Kalenderbasis!AH$12,Kalenderbasis!AK$12,IF(H52=Kalenderbasis!AH$13,Kalenderbasis!AK$13,IF(H52=Kalenderbasis!AH$14,Kalenderbasis!AK$14,IF(H52=Kalenderbasis!AH$15,Kalenderbasis!AK$15,IF(H52=Kalenderbasis!AH$16,Kalenderbasis!AK$16,IF(H52=Kalenderbasis!AH$17,Kalenderbasis!AK$17,IF(H52=Kalenderbasis!AH$18,Kalenderbasis!AK$18,""))))))))</f>
        <v/>
      </c>
      <c r="F52" s="43" t="str">
        <f>IF(C52="K",MAX(F$2:F51)+1,"")</f>
        <v/>
      </c>
      <c r="G52" s="20">
        <f t="shared" si="7"/>
        <v>3</v>
      </c>
      <c r="H52" s="21">
        <f t="shared" si="27"/>
        <v>45706</v>
      </c>
      <c r="I52" s="24" t="str">
        <f>IF(H52=Kalenderbasis!N$7,"Aschermittwoch",IF(H52=Kalenderbasis!H$7,"Karfreitag",IF(H52=Kalenderbasis!F$7,"Ostersonntag",IF(H52=Kalenderbasis!G$7,"Ostermontag",IF(H52=Kalenderbasis!J$7,"Christi Himmelfahrt",IF(H52=Kalenderbasis!K$7,"Pfingst-Sonntag",IF(H52=Kalenderbasis!L$7,"Pfingst-Montag",IF(H52=Kalenderbasis!M$7,"Fronleichnam",IF(H52=Kalenderbasis!Q$7,Kalenderbasis!Q$8,IF(H52=Kalenderbasis!R$7,Kalenderbasis!R$8,IF(H52=Kalenderbasis!S$7,Kalenderbasis!S$8,IF(H52=Kalenderbasis!T$7,Kalenderbasis!T$8,IF(H52=Kalenderbasis!U$7,Kalenderbasis!U$8,IF(H52=Kalenderbasis!V$7,Kalenderbasis!V$8,IF(H52=Kalenderbasis!W$7,Kalenderbasis!W$8,IF(H52=Kalenderbasis!X$7,Kalenderbasis!X$8,IF(H52=Kalenderbasis!Y$7,Kalenderbasis!Y$8,IF(H52=Kalenderbasis!Z$7,Kalenderbasis!Z$8,IF(H52=Kalenderbasis!AA$7,Kalenderbasis!AA$8,IF(H52=Kalenderbasis!AB$7,Kalenderbasis!AB$8,IF(H52=Kalenderbasis!O$7,Kalenderbasis!O$8,IF(H52=Kalenderbasis!P$7,Kalenderbasis!P$8,""))))))))))))))))))))))</f>
        <v/>
      </c>
      <c r="J52" s="20" t="str">
        <f t="shared" si="4"/>
        <v/>
      </c>
      <c r="K52" s="25"/>
      <c r="L52" s="22"/>
      <c r="M52" s="22"/>
      <c r="N52" s="22"/>
      <c r="O52" s="22"/>
      <c r="P52" s="22"/>
      <c r="Q52" s="22"/>
      <c r="R52" s="22"/>
      <c r="S52" s="35"/>
      <c r="U52" s="20" t="str">
        <f t="shared" si="5"/>
        <v/>
      </c>
      <c r="V52" s="13">
        <f t="shared" si="6"/>
        <v>0</v>
      </c>
      <c r="W52" s="13">
        <f>SUM(V$2:V52)</f>
        <v>7</v>
      </c>
      <c r="AA52" s="13">
        <f t="shared" si="28"/>
        <v>0</v>
      </c>
      <c r="AD52" s="20">
        <f t="shared" si="13"/>
        <v>0</v>
      </c>
      <c r="AE52" s="20">
        <f t="shared" si="13"/>
        <v>0</v>
      </c>
      <c r="AF52" s="20">
        <f t="shared" si="13"/>
        <v>0</v>
      </c>
      <c r="AG52" s="20">
        <f t="shared" si="13"/>
        <v>0</v>
      </c>
      <c r="AH52" s="20">
        <f t="shared" si="13"/>
        <v>0</v>
      </c>
      <c r="AI52" s="20">
        <f t="shared" si="13"/>
        <v>0</v>
      </c>
      <c r="AJ52" s="20">
        <f t="shared" si="13"/>
        <v>0</v>
      </c>
      <c r="AK52" s="20"/>
      <c r="AL52" s="20"/>
      <c r="AM52" s="20">
        <f t="shared" si="14"/>
        <v>0</v>
      </c>
      <c r="AN52" s="20">
        <f t="shared" si="14"/>
        <v>0</v>
      </c>
      <c r="AO52" s="20">
        <f t="shared" si="14"/>
        <v>0</v>
      </c>
      <c r="AP52" s="20">
        <f t="shared" si="14"/>
        <v>0</v>
      </c>
      <c r="AQ52" s="20">
        <f t="shared" si="14"/>
        <v>0</v>
      </c>
      <c r="AR52" s="20">
        <f t="shared" si="14"/>
        <v>0</v>
      </c>
      <c r="AS52" s="20">
        <f t="shared" si="14"/>
        <v>0</v>
      </c>
    </row>
    <row r="53" spans="1:45" x14ac:dyDescent="0.25">
      <c r="A53" s="13" t="str">
        <f>IF(MAX(W$2:W53)=W52,"",MAX(W$2:W53))</f>
        <v/>
      </c>
      <c r="B53" s="34"/>
      <c r="C53" s="20"/>
      <c r="D53" s="20"/>
      <c r="E53" s="23" t="str">
        <f>IF(H53=Kalenderbasis!AH$11,Kalenderbasis!AK$11,IF(H53=Kalenderbasis!AH$12,Kalenderbasis!AK$12,IF(H53=Kalenderbasis!AH$13,Kalenderbasis!AK$13,IF(H53=Kalenderbasis!AH$14,Kalenderbasis!AK$14,IF(H53=Kalenderbasis!AH$15,Kalenderbasis!AK$15,IF(H53=Kalenderbasis!AH$16,Kalenderbasis!AK$16,IF(H53=Kalenderbasis!AH$17,Kalenderbasis!AK$17,IF(H53=Kalenderbasis!AH$18,Kalenderbasis!AK$18,""))))))))</f>
        <v/>
      </c>
      <c r="F53" s="43" t="str">
        <f>IF(C53="K",MAX(F$2:F52)+1,"")</f>
        <v/>
      </c>
      <c r="G53" s="20">
        <f t="shared" si="7"/>
        <v>4</v>
      </c>
      <c r="H53" s="21">
        <f t="shared" si="27"/>
        <v>45707</v>
      </c>
      <c r="I53" s="24" t="str">
        <f>IF(H53=Kalenderbasis!N$7,"Aschermittwoch",IF(H53=Kalenderbasis!H$7,"Karfreitag",IF(H53=Kalenderbasis!F$7,"Ostersonntag",IF(H53=Kalenderbasis!G$7,"Ostermontag",IF(H53=Kalenderbasis!J$7,"Christi Himmelfahrt",IF(H53=Kalenderbasis!K$7,"Pfingst-Sonntag",IF(H53=Kalenderbasis!L$7,"Pfingst-Montag",IF(H53=Kalenderbasis!M$7,"Fronleichnam",IF(H53=Kalenderbasis!Q$7,Kalenderbasis!Q$8,IF(H53=Kalenderbasis!R$7,Kalenderbasis!R$8,IF(H53=Kalenderbasis!S$7,Kalenderbasis!S$8,IF(H53=Kalenderbasis!T$7,Kalenderbasis!T$8,IF(H53=Kalenderbasis!U$7,Kalenderbasis!U$8,IF(H53=Kalenderbasis!V$7,Kalenderbasis!V$8,IF(H53=Kalenderbasis!W$7,Kalenderbasis!W$8,IF(H53=Kalenderbasis!X$7,Kalenderbasis!X$8,IF(H53=Kalenderbasis!Y$7,Kalenderbasis!Y$8,IF(H53=Kalenderbasis!Z$7,Kalenderbasis!Z$8,IF(H53=Kalenderbasis!AA$7,Kalenderbasis!AA$8,IF(H53=Kalenderbasis!AB$7,Kalenderbasis!AB$8,IF(H53=Kalenderbasis!O$7,Kalenderbasis!O$8,IF(H53=Kalenderbasis!P$7,Kalenderbasis!P$8,""))))))))))))))))))))))</f>
        <v/>
      </c>
      <c r="J53" s="20" t="str">
        <f t="shared" si="4"/>
        <v/>
      </c>
      <c r="K53" s="25"/>
      <c r="L53" s="22"/>
      <c r="M53" s="22"/>
      <c r="N53" s="22"/>
      <c r="O53" s="22"/>
      <c r="P53" s="22"/>
      <c r="Q53" s="22"/>
      <c r="R53" s="22"/>
      <c r="S53" s="35"/>
      <c r="U53" s="20" t="str">
        <f t="shared" si="5"/>
        <v/>
      </c>
      <c r="V53" s="13">
        <f t="shared" si="6"/>
        <v>0</v>
      </c>
      <c r="W53" s="13">
        <f>SUM(V$2:V53)</f>
        <v>7</v>
      </c>
      <c r="AA53" s="13">
        <f t="shared" si="28"/>
        <v>0</v>
      </c>
      <c r="AD53" s="20">
        <f t="shared" si="13"/>
        <v>0</v>
      </c>
      <c r="AE53" s="20">
        <f t="shared" si="13"/>
        <v>0</v>
      </c>
      <c r="AF53" s="20">
        <f t="shared" si="13"/>
        <v>0</v>
      </c>
      <c r="AG53" s="20">
        <f t="shared" si="13"/>
        <v>0</v>
      </c>
      <c r="AH53" s="20">
        <f t="shared" si="13"/>
        <v>0</v>
      </c>
      <c r="AI53" s="20">
        <f t="shared" si="13"/>
        <v>0</v>
      </c>
      <c r="AJ53" s="20">
        <f t="shared" si="13"/>
        <v>0</v>
      </c>
      <c r="AK53" s="20"/>
      <c r="AL53" s="20"/>
      <c r="AM53" s="20">
        <f t="shared" si="14"/>
        <v>0</v>
      </c>
      <c r="AN53" s="20">
        <f t="shared" si="14"/>
        <v>0</v>
      </c>
      <c r="AO53" s="20">
        <f t="shared" si="14"/>
        <v>0</v>
      </c>
      <c r="AP53" s="20">
        <f t="shared" si="14"/>
        <v>0</v>
      </c>
      <c r="AQ53" s="20">
        <f t="shared" si="14"/>
        <v>0</v>
      </c>
      <c r="AR53" s="20">
        <f t="shared" si="14"/>
        <v>0</v>
      </c>
      <c r="AS53" s="20">
        <f t="shared" si="14"/>
        <v>0</v>
      </c>
    </row>
    <row r="54" spans="1:45" x14ac:dyDescent="0.25">
      <c r="A54" s="13">
        <f>IF(MAX(W$2:W54)=W53,"",MAX(W$2:W54))</f>
        <v>8</v>
      </c>
      <c r="B54" s="34" t="s">
        <v>28</v>
      </c>
      <c r="C54" s="20" t="s">
        <v>44</v>
      </c>
      <c r="D54" s="20"/>
      <c r="E54" s="23" t="str">
        <f>IF(H54=Kalenderbasis!AH$11,Kalenderbasis!AK$11,IF(H54=Kalenderbasis!AH$12,Kalenderbasis!AK$12,IF(H54=Kalenderbasis!AH$13,Kalenderbasis!AK$13,IF(H54=Kalenderbasis!AH$14,Kalenderbasis!AK$14,IF(H54=Kalenderbasis!AH$15,Kalenderbasis!AK$15,IF(H54=Kalenderbasis!AH$16,Kalenderbasis!AK$16,IF(H54=Kalenderbasis!AH$17,Kalenderbasis!AK$17,IF(H54=Kalenderbasis!AH$18,Kalenderbasis!AK$18,""))))))))</f>
        <v/>
      </c>
      <c r="F54" s="43" t="str">
        <f>IF(C54="K",MAX(F$2:F53)+1,"")</f>
        <v/>
      </c>
      <c r="G54" s="20">
        <f t="shared" si="7"/>
        <v>5</v>
      </c>
      <c r="H54" s="21">
        <f t="shared" si="27"/>
        <v>45708</v>
      </c>
      <c r="I54" s="24" t="str">
        <f>IF(H54=Kalenderbasis!N$7,"Aschermittwoch",IF(H54=Kalenderbasis!H$7,"Karfreitag",IF(H54=Kalenderbasis!F$7,"Ostersonntag",IF(H54=Kalenderbasis!G$7,"Ostermontag",IF(H54=Kalenderbasis!J$7,"Christi Himmelfahrt",IF(H54=Kalenderbasis!K$7,"Pfingst-Sonntag",IF(H54=Kalenderbasis!L$7,"Pfingst-Montag",IF(H54=Kalenderbasis!M$7,"Fronleichnam",IF(H54=Kalenderbasis!Q$7,Kalenderbasis!Q$8,IF(H54=Kalenderbasis!R$7,Kalenderbasis!R$8,IF(H54=Kalenderbasis!S$7,Kalenderbasis!S$8,IF(H54=Kalenderbasis!T$7,Kalenderbasis!T$8,IF(H54=Kalenderbasis!U$7,Kalenderbasis!U$8,IF(H54=Kalenderbasis!V$7,Kalenderbasis!V$8,IF(H54=Kalenderbasis!W$7,Kalenderbasis!W$8,IF(H54=Kalenderbasis!X$7,Kalenderbasis!X$8,IF(H54=Kalenderbasis!Y$7,Kalenderbasis!Y$8,IF(H54=Kalenderbasis!Z$7,Kalenderbasis!Z$8,IF(H54=Kalenderbasis!AA$7,Kalenderbasis!AA$8,IF(H54=Kalenderbasis!AB$7,Kalenderbasis!AB$8,IF(H54=Kalenderbasis!O$7,Kalenderbasis!O$8,IF(H54=Kalenderbasis!P$7,Kalenderbasis!P$8,""))))))))))))))))))))))</f>
        <v/>
      </c>
      <c r="J54" s="20" t="str">
        <f t="shared" si="4"/>
        <v>Burggraben</v>
      </c>
      <c r="K54" s="25" t="s">
        <v>14</v>
      </c>
      <c r="L54" s="22"/>
      <c r="M54" s="22"/>
      <c r="N54" s="22"/>
      <c r="O54" s="22"/>
      <c r="P54" s="22"/>
      <c r="Q54" s="22"/>
      <c r="R54" s="22"/>
      <c r="S54" s="35"/>
      <c r="U54" s="20" t="str">
        <f t="shared" si="5"/>
        <v/>
      </c>
      <c r="V54" s="13">
        <f t="shared" si="6"/>
        <v>1</v>
      </c>
      <c r="W54" s="13">
        <f>SUM(V$2:V54)</f>
        <v>8</v>
      </c>
      <c r="AA54" s="13">
        <f t="shared" si="28"/>
        <v>0</v>
      </c>
      <c r="AD54" s="20">
        <f t="shared" si="13"/>
        <v>0</v>
      </c>
      <c r="AE54" s="20">
        <f t="shared" si="13"/>
        <v>0</v>
      </c>
      <c r="AF54" s="20">
        <f t="shared" si="13"/>
        <v>0</v>
      </c>
      <c r="AG54" s="20">
        <f t="shared" si="13"/>
        <v>0</v>
      </c>
      <c r="AH54" s="20">
        <f t="shared" si="13"/>
        <v>0</v>
      </c>
      <c r="AI54" s="20">
        <f t="shared" si="13"/>
        <v>0</v>
      </c>
      <c r="AJ54" s="20">
        <f t="shared" si="13"/>
        <v>0</v>
      </c>
      <c r="AK54" s="20"/>
      <c r="AL54" s="20"/>
      <c r="AM54" s="20">
        <f t="shared" si="14"/>
        <v>0</v>
      </c>
      <c r="AN54" s="20">
        <f t="shared" si="14"/>
        <v>0</v>
      </c>
      <c r="AO54" s="20">
        <f t="shared" si="14"/>
        <v>0</v>
      </c>
      <c r="AP54" s="20">
        <f t="shared" si="14"/>
        <v>0</v>
      </c>
      <c r="AQ54" s="20">
        <f t="shared" si="14"/>
        <v>0</v>
      </c>
      <c r="AR54" s="20">
        <f t="shared" si="14"/>
        <v>1</v>
      </c>
      <c r="AS54" s="20">
        <f t="shared" si="14"/>
        <v>0</v>
      </c>
    </row>
    <row r="55" spans="1:45" x14ac:dyDescent="0.25">
      <c r="A55" s="13" t="str">
        <f>IF(MAX(W$2:W55)=W54,"",MAX(W$2:W55))</f>
        <v/>
      </c>
      <c r="B55" s="34"/>
      <c r="C55" s="20"/>
      <c r="D55" s="20"/>
      <c r="E55" s="23" t="str">
        <f>IF(H55=Kalenderbasis!AH$11,Kalenderbasis!AK$11,IF(H55=Kalenderbasis!AH$12,Kalenderbasis!AK$12,IF(H55=Kalenderbasis!AH$13,Kalenderbasis!AK$13,IF(H55=Kalenderbasis!AH$14,Kalenderbasis!AK$14,IF(H55=Kalenderbasis!AH$15,Kalenderbasis!AK$15,IF(H55=Kalenderbasis!AH$16,Kalenderbasis!AK$16,IF(H55=Kalenderbasis!AH$17,Kalenderbasis!AK$17,IF(H55=Kalenderbasis!AH$18,Kalenderbasis!AK$18,""))))))))</f>
        <v/>
      </c>
      <c r="F55" s="43" t="str">
        <f>IF(C55="K",MAX(F$2:F54)+1,"")</f>
        <v/>
      </c>
      <c r="G55" s="20">
        <f t="shared" si="7"/>
        <v>6</v>
      </c>
      <c r="H55" s="21">
        <f t="shared" si="27"/>
        <v>45709</v>
      </c>
      <c r="I55" s="24" t="str">
        <f>IF(H55=Kalenderbasis!N$7,"Aschermittwoch",IF(H55=Kalenderbasis!H$7,"Karfreitag",IF(H55=Kalenderbasis!F$7,"Ostersonntag",IF(H55=Kalenderbasis!G$7,"Ostermontag",IF(H55=Kalenderbasis!J$7,"Christi Himmelfahrt",IF(H55=Kalenderbasis!K$7,"Pfingst-Sonntag",IF(H55=Kalenderbasis!L$7,"Pfingst-Montag",IF(H55=Kalenderbasis!M$7,"Fronleichnam",IF(H55=Kalenderbasis!Q$7,Kalenderbasis!Q$8,IF(H55=Kalenderbasis!R$7,Kalenderbasis!R$8,IF(H55=Kalenderbasis!S$7,Kalenderbasis!S$8,IF(H55=Kalenderbasis!T$7,Kalenderbasis!T$8,IF(H55=Kalenderbasis!U$7,Kalenderbasis!U$8,IF(H55=Kalenderbasis!V$7,Kalenderbasis!V$8,IF(H55=Kalenderbasis!W$7,Kalenderbasis!W$8,IF(H55=Kalenderbasis!X$7,Kalenderbasis!X$8,IF(H55=Kalenderbasis!Y$7,Kalenderbasis!Y$8,IF(H55=Kalenderbasis!Z$7,Kalenderbasis!Z$8,IF(H55=Kalenderbasis!AA$7,Kalenderbasis!AA$8,IF(H55=Kalenderbasis!AB$7,Kalenderbasis!AB$8,IF(H55=Kalenderbasis!O$7,Kalenderbasis!O$8,IF(H55=Kalenderbasis!P$7,Kalenderbasis!P$8,""))))))))))))))))))))))</f>
        <v/>
      </c>
      <c r="J55" s="20" t="str">
        <f t="shared" si="4"/>
        <v/>
      </c>
      <c r="K55" s="25"/>
      <c r="L55" s="22"/>
      <c r="M55" s="22"/>
      <c r="N55" s="22"/>
      <c r="O55" s="22"/>
      <c r="P55" s="22"/>
      <c r="Q55" s="22"/>
      <c r="R55" s="22"/>
      <c r="S55" s="35"/>
      <c r="U55" s="20" t="str">
        <f t="shared" si="5"/>
        <v/>
      </c>
      <c r="V55" s="13">
        <f t="shared" si="6"/>
        <v>0</v>
      </c>
      <c r="W55" s="13">
        <f>SUM(V$2:V55)</f>
        <v>8</v>
      </c>
      <c r="AA55" s="13">
        <f t="shared" si="28"/>
        <v>0</v>
      </c>
      <c r="AD55" s="20">
        <f t="shared" si="13"/>
        <v>0</v>
      </c>
      <c r="AE55" s="20">
        <f t="shared" si="13"/>
        <v>0</v>
      </c>
      <c r="AF55" s="20">
        <f t="shared" si="13"/>
        <v>0</v>
      </c>
      <c r="AG55" s="20">
        <f t="shared" si="13"/>
        <v>0</v>
      </c>
      <c r="AH55" s="20">
        <f t="shared" si="13"/>
        <v>0</v>
      </c>
      <c r="AI55" s="20">
        <f t="shared" si="13"/>
        <v>0</v>
      </c>
      <c r="AJ55" s="20">
        <f t="shared" si="13"/>
        <v>0</v>
      </c>
      <c r="AK55" s="20"/>
      <c r="AL55" s="20"/>
      <c r="AM55" s="20">
        <f t="shared" si="14"/>
        <v>0</v>
      </c>
      <c r="AN55" s="20">
        <f t="shared" si="14"/>
        <v>0</v>
      </c>
      <c r="AO55" s="20">
        <f t="shared" si="14"/>
        <v>0</v>
      </c>
      <c r="AP55" s="20">
        <f t="shared" si="14"/>
        <v>0</v>
      </c>
      <c r="AQ55" s="20">
        <f t="shared" si="14"/>
        <v>0</v>
      </c>
      <c r="AR55" s="20">
        <f t="shared" si="14"/>
        <v>0</v>
      </c>
      <c r="AS55" s="20">
        <f t="shared" si="14"/>
        <v>0</v>
      </c>
    </row>
    <row r="56" spans="1:45" x14ac:dyDescent="0.25">
      <c r="A56" s="13" t="str">
        <f>IF(MAX(W$2:W56)=W55,"",MAX(W$2:W56))</f>
        <v/>
      </c>
      <c r="B56" s="34"/>
      <c r="C56" s="20"/>
      <c r="D56" s="20"/>
      <c r="E56" s="23" t="str">
        <f>IF(H56=Kalenderbasis!AH$11,Kalenderbasis!AK$11,IF(H56=Kalenderbasis!AH$12,Kalenderbasis!AK$12,IF(H56=Kalenderbasis!AH$13,Kalenderbasis!AK$13,IF(H56=Kalenderbasis!AH$14,Kalenderbasis!AK$14,IF(H56=Kalenderbasis!AH$15,Kalenderbasis!AK$15,IF(H56=Kalenderbasis!AH$16,Kalenderbasis!AK$16,IF(H56=Kalenderbasis!AH$17,Kalenderbasis!AK$17,IF(H56=Kalenderbasis!AH$18,Kalenderbasis!AK$18,""))))))))</f>
        <v>BF</v>
      </c>
      <c r="F56" s="43" t="str">
        <f>IF(C56="K",MAX(F$2:F55)+1,"")</f>
        <v/>
      </c>
      <c r="G56" s="20">
        <f t="shared" si="7"/>
        <v>7</v>
      </c>
      <c r="H56" s="21">
        <f t="shared" si="27"/>
        <v>45710</v>
      </c>
      <c r="I56" s="24" t="str">
        <f>IF(H56=Kalenderbasis!N$7,"Aschermittwoch",IF(H56=Kalenderbasis!H$7,"Karfreitag",IF(H56=Kalenderbasis!F$7,"Ostersonntag",IF(H56=Kalenderbasis!G$7,"Ostermontag",IF(H56=Kalenderbasis!J$7,"Christi Himmelfahrt",IF(H56=Kalenderbasis!K$7,"Pfingst-Sonntag",IF(H56=Kalenderbasis!L$7,"Pfingst-Montag",IF(H56=Kalenderbasis!M$7,"Fronleichnam",IF(H56=Kalenderbasis!Q$7,Kalenderbasis!Q$8,IF(H56=Kalenderbasis!R$7,Kalenderbasis!R$8,IF(H56=Kalenderbasis!S$7,Kalenderbasis!S$8,IF(H56=Kalenderbasis!T$7,Kalenderbasis!T$8,IF(H56=Kalenderbasis!U$7,Kalenderbasis!U$8,IF(H56=Kalenderbasis!V$7,Kalenderbasis!V$8,IF(H56=Kalenderbasis!W$7,Kalenderbasis!W$8,IF(H56=Kalenderbasis!X$7,Kalenderbasis!X$8,IF(H56=Kalenderbasis!Y$7,Kalenderbasis!Y$8,IF(H56=Kalenderbasis!Z$7,Kalenderbasis!Z$8,IF(H56=Kalenderbasis!AA$7,Kalenderbasis!AA$8,IF(H56=Kalenderbasis!AB$7,Kalenderbasis!AB$8,IF(H56=Kalenderbasis!O$7,Kalenderbasis!O$8,IF(H56=Kalenderbasis!P$7,Kalenderbasis!P$8,""))))))))))))))))))))))</f>
        <v/>
      </c>
      <c r="J56" s="20" t="str">
        <f t="shared" si="4"/>
        <v/>
      </c>
      <c r="K56" s="25"/>
      <c r="L56" s="22"/>
      <c r="M56" s="22"/>
      <c r="N56" s="22"/>
      <c r="O56" s="22"/>
      <c r="P56" s="22"/>
      <c r="Q56" s="22"/>
      <c r="R56" s="22"/>
      <c r="S56" s="35"/>
      <c r="U56" s="20" t="str">
        <f t="shared" si="5"/>
        <v>BF</v>
      </c>
      <c r="V56" s="13">
        <f t="shared" si="6"/>
        <v>0</v>
      </c>
      <c r="W56" s="13">
        <f>SUM(V$2:V56)</f>
        <v>8</v>
      </c>
      <c r="AA56" s="13">
        <f t="shared" si="28"/>
        <v>0</v>
      </c>
      <c r="AD56" s="20">
        <f t="shared" si="13"/>
        <v>0</v>
      </c>
      <c r="AE56" s="20">
        <f t="shared" si="13"/>
        <v>0</v>
      </c>
      <c r="AF56" s="20">
        <f t="shared" si="13"/>
        <v>0</v>
      </c>
      <c r="AG56" s="20">
        <f t="shared" si="13"/>
        <v>0</v>
      </c>
      <c r="AH56" s="20">
        <f t="shared" si="13"/>
        <v>0</v>
      </c>
      <c r="AI56" s="20">
        <f t="shared" si="13"/>
        <v>0</v>
      </c>
      <c r="AJ56" s="20">
        <f t="shared" si="13"/>
        <v>0</v>
      </c>
      <c r="AK56" s="20"/>
      <c r="AL56" s="20"/>
      <c r="AM56" s="20">
        <f t="shared" si="14"/>
        <v>0</v>
      </c>
      <c r="AN56" s="20">
        <f t="shared" si="14"/>
        <v>0</v>
      </c>
      <c r="AO56" s="20">
        <f t="shared" si="14"/>
        <v>0</v>
      </c>
      <c r="AP56" s="20">
        <f t="shared" si="14"/>
        <v>0</v>
      </c>
      <c r="AQ56" s="20">
        <f t="shared" si="14"/>
        <v>0</v>
      </c>
      <c r="AR56" s="20">
        <f t="shared" si="14"/>
        <v>0</v>
      </c>
      <c r="AS56" s="20">
        <f t="shared" si="14"/>
        <v>0</v>
      </c>
    </row>
    <row r="57" spans="1:45" x14ac:dyDescent="0.25">
      <c r="A57" s="13" t="str">
        <f>IF(MAX(W$2:W57)=W56,"",MAX(W$2:W57))</f>
        <v/>
      </c>
      <c r="B57" s="34"/>
      <c r="C57" s="20"/>
      <c r="D57" s="20"/>
      <c r="E57" s="23" t="str">
        <f>IF(H57=Kalenderbasis!AH$11,Kalenderbasis!AK$11,IF(H57=Kalenderbasis!AH$12,Kalenderbasis!AK$12,IF(H57=Kalenderbasis!AH$13,Kalenderbasis!AK$13,IF(H57=Kalenderbasis!AH$14,Kalenderbasis!AK$14,IF(H57=Kalenderbasis!AH$15,Kalenderbasis!AK$15,IF(H57=Kalenderbasis!AH$16,Kalenderbasis!AK$16,IF(H57=Kalenderbasis!AH$17,Kalenderbasis!AK$17,IF(H57=Kalenderbasis!AH$18,Kalenderbasis!AK$18,""))))))))</f>
        <v/>
      </c>
      <c r="F57" s="43" t="str">
        <f>IF(C57="K",MAX(F$2:F56)+1,"")</f>
        <v/>
      </c>
      <c r="G57" s="20">
        <f t="shared" si="7"/>
        <v>1</v>
      </c>
      <c r="H57" s="21">
        <f t="shared" si="27"/>
        <v>45711</v>
      </c>
      <c r="I57" s="24" t="str">
        <f>IF(H57=Kalenderbasis!N$7,"Aschermittwoch",IF(H57=Kalenderbasis!H$7,"Karfreitag",IF(H57=Kalenderbasis!F$7,"Ostersonntag",IF(H57=Kalenderbasis!G$7,"Ostermontag",IF(H57=Kalenderbasis!J$7,"Christi Himmelfahrt",IF(H57=Kalenderbasis!K$7,"Pfingst-Sonntag",IF(H57=Kalenderbasis!L$7,"Pfingst-Montag",IF(H57=Kalenderbasis!M$7,"Fronleichnam",IF(H57=Kalenderbasis!Q$7,Kalenderbasis!Q$8,IF(H57=Kalenderbasis!R$7,Kalenderbasis!R$8,IF(H57=Kalenderbasis!S$7,Kalenderbasis!S$8,IF(H57=Kalenderbasis!T$7,Kalenderbasis!T$8,IF(H57=Kalenderbasis!U$7,Kalenderbasis!U$8,IF(H57=Kalenderbasis!V$7,Kalenderbasis!V$8,IF(H57=Kalenderbasis!W$7,Kalenderbasis!W$8,IF(H57=Kalenderbasis!X$7,Kalenderbasis!X$8,IF(H57=Kalenderbasis!Y$7,Kalenderbasis!Y$8,IF(H57=Kalenderbasis!Z$7,Kalenderbasis!Z$8,IF(H57=Kalenderbasis!AA$7,Kalenderbasis!AA$8,IF(H57=Kalenderbasis!AB$7,Kalenderbasis!AB$8,IF(H57=Kalenderbasis!O$7,Kalenderbasis!O$8,IF(H57=Kalenderbasis!P$7,Kalenderbasis!P$8,""))))))))))))))))))))))</f>
        <v/>
      </c>
      <c r="J57" s="20" t="str">
        <f t="shared" ref="J57" si="29">IF(C57="K","Kapitel",IF(C57="B","Burggraben",""))</f>
        <v/>
      </c>
      <c r="K57" s="25"/>
      <c r="L57" s="22"/>
      <c r="M57" s="22"/>
      <c r="N57" s="22"/>
      <c r="O57" s="22"/>
      <c r="P57" s="22"/>
      <c r="Q57" s="22"/>
      <c r="R57" s="22"/>
      <c r="S57" s="35"/>
      <c r="U57" s="20" t="str">
        <f t="shared" si="5"/>
        <v/>
      </c>
      <c r="V57" s="13">
        <f t="shared" si="6"/>
        <v>0</v>
      </c>
      <c r="W57" s="13">
        <f>SUM(V$2:V57)</f>
        <v>8</v>
      </c>
      <c r="AA57" s="13">
        <f t="shared" ref="AA57" si="30">IF(I57="",0,1)</f>
        <v>0</v>
      </c>
      <c r="AD57" s="20">
        <f t="shared" si="13"/>
        <v>0</v>
      </c>
      <c r="AE57" s="20">
        <f t="shared" si="13"/>
        <v>0</v>
      </c>
      <c r="AF57" s="20">
        <f t="shared" si="13"/>
        <v>0</v>
      </c>
      <c r="AG57" s="20">
        <f t="shared" si="13"/>
        <v>0</v>
      </c>
      <c r="AH57" s="20">
        <f t="shared" si="13"/>
        <v>0</v>
      </c>
      <c r="AI57" s="20">
        <f t="shared" si="13"/>
        <v>0</v>
      </c>
      <c r="AJ57" s="20">
        <f t="shared" si="13"/>
        <v>0</v>
      </c>
      <c r="AK57" s="20"/>
      <c r="AL57" s="20"/>
      <c r="AM57" s="20">
        <f t="shared" si="14"/>
        <v>0</v>
      </c>
      <c r="AN57" s="20">
        <f t="shared" si="14"/>
        <v>0</v>
      </c>
      <c r="AO57" s="20">
        <f t="shared" si="14"/>
        <v>0</v>
      </c>
      <c r="AP57" s="20">
        <f t="shared" si="14"/>
        <v>0</v>
      </c>
      <c r="AQ57" s="20">
        <f t="shared" si="14"/>
        <v>0</v>
      </c>
      <c r="AR57" s="20">
        <f t="shared" si="14"/>
        <v>0</v>
      </c>
      <c r="AS57" s="20">
        <f t="shared" si="14"/>
        <v>0</v>
      </c>
    </row>
    <row r="58" spans="1:45" x14ac:dyDescent="0.25">
      <c r="A58" s="13" t="str">
        <f>IF(MAX(W$2:W58)=W57,"",MAX(W$2:W58))</f>
        <v/>
      </c>
      <c r="B58" s="34"/>
      <c r="C58" s="20"/>
      <c r="D58" s="20"/>
      <c r="E58" s="23" t="str">
        <f>IF(H58=Kalenderbasis!AH$11,Kalenderbasis!AK$11,IF(H58=Kalenderbasis!AH$12,Kalenderbasis!AK$12,IF(H58=Kalenderbasis!AH$13,Kalenderbasis!AK$13,IF(H58=Kalenderbasis!AH$14,Kalenderbasis!AK$14,IF(H58=Kalenderbasis!AH$15,Kalenderbasis!AK$15,IF(H58=Kalenderbasis!AH$16,Kalenderbasis!AK$16,IF(H58=Kalenderbasis!AH$17,Kalenderbasis!AK$17,IF(H58=Kalenderbasis!AH$18,Kalenderbasis!AK$18,""))))))))</f>
        <v/>
      </c>
      <c r="F58" s="43" t="str">
        <f>IF(C58="K",MAX(F$2:F57)+1,"")</f>
        <v/>
      </c>
      <c r="G58" s="20">
        <f t="shared" si="7"/>
        <v>2</v>
      </c>
      <c r="H58" s="21">
        <f t="shared" si="27"/>
        <v>45712</v>
      </c>
      <c r="I58" s="24" t="str">
        <f>IF(H58=Kalenderbasis!N$7,"Aschermittwoch",IF(H58=Kalenderbasis!H$7,"Karfreitag",IF(H58=Kalenderbasis!F$7,"Ostersonntag",IF(H58=Kalenderbasis!G$7,"Ostermontag",IF(H58=Kalenderbasis!J$7,"Christi Himmelfahrt",IF(H58=Kalenderbasis!K$7,"Pfingst-Sonntag",IF(H58=Kalenderbasis!L$7,"Pfingst-Montag",IF(H58=Kalenderbasis!M$7,"Fronleichnam",IF(H58=Kalenderbasis!Q$7,Kalenderbasis!Q$8,IF(H58=Kalenderbasis!R$7,Kalenderbasis!R$8,IF(H58=Kalenderbasis!S$7,Kalenderbasis!S$8,IF(H58=Kalenderbasis!T$7,Kalenderbasis!T$8,IF(H58=Kalenderbasis!U$7,Kalenderbasis!U$8,IF(H58=Kalenderbasis!V$7,Kalenderbasis!V$8,IF(H58=Kalenderbasis!W$7,Kalenderbasis!W$8,IF(H58=Kalenderbasis!X$7,Kalenderbasis!X$8,IF(H58=Kalenderbasis!Y$7,Kalenderbasis!Y$8,IF(H58=Kalenderbasis!Z$7,Kalenderbasis!Z$8,IF(H58=Kalenderbasis!AA$7,Kalenderbasis!AA$8,IF(H58=Kalenderbasis!AB$7,Kalenderbasis!AB$8,IF(H58=Kalenderbasis!O$7,Kalenderbasis!O$8,IF(H58=Kalenderbasis!P$7,Kalenderbasis!P$8,""))))))))))))))))))))))</f>
        <v/>
      </c>
      <c r="J58" s="20" t="str">
        <f t="shared" si="4"/>
        <v/>
      </c>
      <c r="K58" s="25"/>
      <c r="L58" s="22"/>
      <c r="M58" s="22"/>
      <c r="N58" s="22"/>
      <c r="O58" s="22"/>
      <c r="P58" s="22"/>
      <c r="Q58" s="22"/>
      <c r="R58" s="22"/>
      <c r="S58" s="35"/>
      <c r="U58" s="20" t="str">
        <f t="shared" si="5"/>
        <v/>
      </c>
      <c r="V58" s="13">
        <f t="shared" si="6"/>
        <v>0</v>
      </c>
      <c r="W58" s="13">
        <f>SUM(V$2:V58)</f>
        <v>8</v>
      </c>
      <c r="AA58" s="13">
        <f t="shared" ref="AA58:AA63" si="31">IF(I58="",0,1)</f>
        <v>0</v>
      </c>
      <c r="AD58" s="20">
        <f t="shared" si="13"/>
        <v>0</v>
      </c>
      <c r="AE58" s="20">
        <f t="shared" si="13"/>
        <v>0</v>
      </c>
      <c r="AF58" s="20">
        <f t="shared" si="13"/>
        <v>0</v>
      </c>
      <c r="AG58" s="20">
        <f t="shared" si="13"/>
        <v>0</v>
      </c>
      <c r="AH58" s="20">
        <f t="shared" si="13"/>
        <v>0</v>
      </c>
      <c r="AI58" s="20">
        <f t="shared" si="13"/>
        <v>0</v>
      </c>
      <c r="AJ58" s="20">
        <f t="shared" si="13"/>
        <v>0</v>
      </c>
      <c r="AK58" s="20"/>
      <c r="AL58" s="20"/>
      <c r="AM58" s="20">
        <f t="shared" si="14"/>
        <v>0</v>
      </c>
      <c r="AN58" s="20">
        <f t="shared" si="14"/>
        <v>0</v>
      </c>
      <c r="AO58" s="20">
        <f t="shared" si="14"/>
        <v>0</v>
      </c>
      <c r="AP58" s="20">
        <f t="shared" si="14"/>
        <v>0</v>
      </c>
      <c r="AQ58" s="20">
        <f t="shared" si="14"/>
        <v>0</v>
      </c>
      <c r="AR58" s="20">
        <f t="shared" si="14"/>
        <v>0</v>
      </c>
      <c r="AS58" s="20">
        <f t="shared" si="14"/>
        <v>0</v>
      </c>
    </row>
    <row r="59" spans="1:45" x14ac:dyDescent="0.25">
      <c r="A59" s="13" t="str">
        <f>IF(MAX(W$2:W59)=W58,"",MAX(W$2:W59))</f>
        <v/>
      </c>
      <c r="B59" s="34"/>
      <c r="C59" s="20"/>
      <c r="D59" s="20"/>
      <c r="E59" s="23" t="str">
        <f>IF(H59=Kalenderbasis!AH$11,Kalenderbasis!AK$11,IF(H59=Kalenderbasis!AH$12,Kalenderbasis!AK$12,IF(H59=Kalenderbasis!AH$13,Kalenderbasis!AK$13,IF(H59=Kalenderbasis!AH$14,Kalenderbasis!AK$14,IF(H59=Kalenderbasis!AH$15,Kalenderbasis!AK$15,IF(H59=Kalenderbasis!AH$16,Kalenderbasis!AK$16,IF(H59=Kalenderbasis!AH$17,Kalenderbasis!AK$17,IF(H59=Kalenderbasis!AH$18,Kalenderbasis!AK$18,""))))))))</f>
        <v>FK</v>
      </c>
      <c r="F59" s="43" t="str">
        <f>IF(C59="K",MAX(F$2:F58)+1,"")</f>
        <v/>
      </c>
      <c r="G59" s="20">
        <f t="shared" si="7"/>
        <v>3</v>
      </c>
      <c r="H59" s="21">
        <f t="shared" si="27"/>
        <v>45713</v>
      </c>
      <c r="I59" s="24" t="str">
        <f>IF(H59=Kalenderbasis!N$7,"Aschermittwoch",IF(H59=Kalenderbasis!H$7,"Karfreitag",IF(H59=Kalenderbasis!F$7,"Ostersonntag",IF(H59=Kalenderbasis!G$7,"Ostermontag",IF(H59=Kalenderbasis!J$7,"Christi Himmelfahrt",IF(H59=Kalenderbasis!K$7,"Pfingst-Sonntag",IF(H59=Kalenderbasis!L$7,"Pfingst-Montag",IF(H59=Kalenderbasis!M$7,"Fronleichnam",IF(H59=Kalenderbasis!Q$7,Kalenderbasis!Q$8,IF(H59=Kalenderbasis!R$7,Kalenderbasis!R$8,IF(H59=Kalenderbasis!S$7,Kalenderbasis!S$8,IF(H59=Kalenderbasis!T$7,Kalenderbasis!T$8,IF(H59=Kalenderbasis!U$7,Kalenderbasis!U$8,IF(H59=Kalenderbasis!V$7,Kalenderbasis!V$8,IF(H59=Kalenderbasis!W$7,Kalenderbasis!W$8,IF(H59=Kalenderbasis!X$7,Kalenderbasis!X$8,IF(H59=Kalenderbasis!Y$7,Kalenderbasis!Y$8,IF(H59=Kalenderbasis!Z$7,Kalenderbasis!Z$8,IF(H59=Kalenderbasis!AA$7,Kalenderbasis!AA$8,IF(H59=Kalenderbasis!AB$7,Kalenderbasis!AB$8,IF(H59=Kalenderbasis!O$7,Kalenderbasis!O$8,IF(H59=Kalenderbasis!P$7,Kalenderbasis!P$8,""))))))))))))))))))))))</f>
        <v/>
      </c>
      <c r="J59" s="20" t="str">
        <f t="shared" si="4"/>
        <v/>
      </c>
      <c r="K59" s="25"/>
      <c r="L59" s="22"/>
      <c r="M59" s="22"/>
      <c r="N59" s="22"/>
      <c r="O59" s="22"/>
      <c r="P59" s="22"/>
      <c r="Q59" s="22"/>
      <c r="R59" s="22"/>
      <c r="S59" s="35"/>
      <c r="U59" s="20" t="str">
        <f t="shared" si="5"/>
        <v>FK</v>
      </c>
      <c r="V59" s="13">
        <f t="shared" si="6"/>
        <v>0</v>
      </c>
      <c r="W59" s="13">
        <f>SUM(V$2:V59)</f>
        <v>8</v>
      </c>
      <c r="AA59" s="13">
        <f t="shared" si="31"/>
        <v>0</v>
      </c>
      <c r="AD59" s="20">
        <f t="shared" si="13"/>
        <v>0</v>
      </c>
      <c r="AE59" s="20">
        <f t="shared" si="13"/>
        <v>0</v>
      </c>
      <c r="AF59" s="20">
        <f t="shared" si="13"/>
        <v>0</v>
      </c>
      <c r="AG59" s="20">
        <f t="shared" si="13"/>
        <v>0</v>
      </c>
      <c r="AH59" s="20">
        <f t="shared" si="13"/>
        <v>0</v>
      </c>
      <c r="AI59" s="20">
        <f t="shared" si="13"/>
        <v>0</v>
      </c>
      <c r="AJ59" s="20">
        <f t="shared" si="13"/>
        <v>0</v>
      </c>
      <c r="AK59" s="20"/>
      <c r="AL59" s="20"/>
      <c r="AM59" s="20">
        <f t="shared" si="14"/>
        <v>0</v>
      </c>
      <c r="AN59" s="20">
        <f t="shared" si="14"/>
        <v>0</v>
      </c>
      <c r="AO59" s="20">
        <f t="shared" si="14"/>
        <v>0</v>
      </c>
      <c r="AP59" s="20">
        <f t="shared" si="14"/>
        <v>0</v>
      </c>
      <c r="AQ59" s="20">
        <f t="shared" si="14"/>
        <v>0</v>
      </c>
      <c r="AR59" s="20">
        <f t="shared" si="14"/>
        <v>0</v>
      </c>
      <c r="AS59" s="20">
        <f t="shared" si="14"/>
        <v>0</v>
      </c>
    </row>
    <row r="60" spans="1:45" x14ac:dyDescent="0.25">
      <c r="A60" s="13" t="str">
        <f>IF(MAX(W$2:W60)=W59,"",MAX(W$2:W60))</f>
        <v/>
      </c>
      <c r="B60" s="34"/>
      <c r="C60" s="20"/>
      <c r="D60" s="20"/>
      <c r="E60" s="23" t="str">
        <f>IF(H60=Kalenderbasis!AH$11,Kalenderbasis!AK$11,IF(H60=Kalenderbasis!AH$12,Kalenderbasis!AK$12,IF(H60=Kalenderbasis!AH$13,Kalenderbasis!AK$13,IF(H60=Kalenderbasis!AH$14,Kalenderbasis!AK$14,IF(H60=Kalenderbasis!AH$15,Kalenderbasis!AK$15,IF(H60=Kalenderbasis!AH$16,Kalenderbasis!AK$16,IF(H60=Kalenderbasis!AH$17,Kalenderbasis!AK$17,IF(H60=Kalenderbasis!AH$18,Kalenderbasis!AK$18,""))))))))</f>
        <v/>
      </c>
      <c r="F60" s="43" t="str">
        <f>IF(C60="K",MAX(F$2:F59)+1,"")</f>
        <v/>
      </c>
      <c r="G60" s="20">
        <f t="shared" si="7"/>
        <v>4</v>
      </c>
      <c r="H60" s="21">
        <f t="shared" si="27"/>
        <v>45714</v>
      </c>
      <c r="I60" s="24" t="str">
        <f>IF(H60=Kalenderbasis!N$7,"Aschermittwoch",IF(H60=Kalenderbasis!H$7,"Karfreitag",IF(H60=Kalenderbasis!F$7,"Ostersonntag",IF(H60=Kalenderbasis!G$7,"Ostermontag",IF(H60=Kalenderbasis!J$7,"Christi Himmelfahrt",IF(H60=Kalenderbasis!K$7,"Pfingst-Sonntag",IF(H60=Kalenderbasis!L$7,"Pfingst-Montag",IF(H60=Kalenderbasis!M$7,"Fronleichnam",IF(H60=Kalenderbasis!Q$7,Kalenderbasis!Q$8,IF(H60=Kalenderbasis!R$7,Kalenderbasis!R$8,IF(H60=Kalenderbasis!S$7,Kalenderbasis!S$8,IF(H60=Kalenderbasis!T$7,Kalenderbasis!T$8,IF(H60=Kalenderbasis!U$7,Kalenderbasis!U$8,IF(H60=Kalenderbasis!V$7,Kalenderbasis!V$8,IF(H60=Kalenderbasis!W$7,Kalenderbasis!W$8,IF(H60=Kalenderbasis!X$7,Kalenderbasis!X$8,IF(H60=Kalenderbasis!Y$7,Kalenderbasis!Y$8,IF(H60=Kalenderbasis!Z$7,Kalenderbasis!Z$8,IF(H60=Kalenderbasis!AA$7,Kalenderbasis!AA$8,IF(H60=Kalenderbasis!AB$7,Kalenderbasis!AB$8,IF(H60=Kalenderbasis!O$7,Kalenderbasis!O$8,IF(H60=Kalenderbasis!P$7,Kalenderbasis!P$8,""))))))))))))))))))))))</f>
        <v/>
      </c>
      <c r="J60" s="20" t="str">
        <f t="shared" si="4"/>
        <v/>
      </c>
      <c r="K60" s="25"/>
      <c r="L60" s="22"/>
      <c r="M60" s="22"/>
      <c r="N60" s="22"/>
      <c r="O60" s="22"/>
      <c r="P60" s="22"/>
      <c r="Q60" s="22"/>
      <c r="R60" s="22"/>
      <c r="S60" s="35"/>
      <c r="U60" s="20" t="str">
        <f t="shared" si="5"/>
        <v/>
      </c>
      <c r="V60" s="13">
        <f t="shared" si="6"/>
        <v>0</v>
      </c>
      <c r="W60" s="13">
        <f>SUM(V$2:V60)</f>
        <v>8</v>
      </c>
      <c r="AA60" s="13">
        <f t="shared" si="31"/>
        <v>0</v>
      </c>
      <c r="AD60" s="20">
        <f t="shared" si="13"/>
        <v>0</v>
      </c>
      <c r="AE60" s="20">
        <f t="shared" ref="AE60:AJ102" si="32">IF(AND($C60="K",$K60=AE$1),1,0)</f>
        <v>0</v>
      </c>
      <c r="AF60" s="20">
        <f t="shared" si="32"/>
        <v>0</v>
      </c>
      <c r="AG60" s="20">
        <f t="shared" si="32"/>
        <v>0</v>
      </c>
      <c r="AH60" s="20">
        <f t="shared" si="32"/>
        <v>0</v>
      </c>
      <c r="AI60" s="20">
        <f t="shared" si="32"/>
        <v>0</v>
      </c>
      <c r="AJ60" s="20">
        <f t="shared" si="32"/>
        <v>0</v>
      </c>
      <c r="AK60" s="20"/>
      <c r="AL60" s="20"/>
      <c r="AM60" s="20">
        <f t="shared" si="14"/>
        <v>0</v>
      </c>
      <c r="AN60" s="20">
        <f t="shared" si="14"/>
        <v>0</v>
      </c>
      <c r="AO60" s="20">
        <f t="shared" si="14"/>
        <v>0</v>
      </c>
      <c r="AP60" s="20">
        <f t="shared" si="14"/>
        <v>0</v>
      </c>
      <c r="AQ60" s="20">
        <f t="shared" si="14"/>
        <v>0</v>
      </c>
      <c r="AR60" s="20">
        <f t="shared" si="14"/>
        <v>0</v>
      </c>
      <c r="AS60" s="20">
        <f t="shared" si="14"/>
        <v>0</v>
      </c>
    </row>
    <row r="61" spans="1:45" x14ac:dyDescent="0.25">
      <c r="A61" s="13">
        <f>IF(MAX(W$2:W61)=W60,"",MAX(W$2:W61))</f>
        <v>9</v>
      </c>
      <c r="B61" s="34" t="s">
        <v>28</v>
      </c>
      <c r="C61" s="20" t="s">
        <v>29</v>
      </c>
      <c r="D61" s="20"/>
      <c r="E61" s="23" t="str">
        <f>IF(H61=Kalenderbasis!AH$11,Kalenderbasis!AK$11,IF(H61=Kalenderbasis!AH$12,Kalenderbasis!AK$12,IF(H61=Kalenderbasis!AH$13,Kalenderbasis!AK$13,IF(H61=Kalenderbasis!AH$14,Kalenderbasis!AK$14,IF(H61=Kalenderbasis!AH$15,Kalenderbasis!AK$15,IF(H61=Kalenderbasis!AH$16,Kalenderbasis!AK$16,IF(H61=Kalenderbasis!AH$17,Kalenderbasis!AK$17,IF(H61=Kalenderbasis!AH$18,Kalenderbasis!AK$18,""))))))))</f>
        <v/>
      </c>
      <c r="F61" s="43">
        <f>IF(C61="K",MAX(F$2:F60)+1,"")</f>
        <v>1279</v>
      </c>
      <c r="G61" s="20">
        <f t="shared" si="7"/>
        <v>5</v>
      </c>
      <c r="H61" s="21">
        <f t="shared" si="27"/>
        <v>45715</v>
      </c>
      <c r="I61" s="24" t="str">
        <f>IF(H61=Kalenderbasis!N$7,"Aschermittwoch",IF(H61=Kalenderbasis!H$7,"Karfreitag",IF(H61=Kalenderbasis!F$7,"Ostersonntag",IF(H61=Kalenderbasis!G$7,"Ostermontag",IF(H61=Kalenderbasis!J$7,"Christi Himmelfahrt",IF(H61=Kalenderbasis!K$7,"Pfingst-Sonntag",IF(H61=Kalenderbasis!L$7,"Pfingst-Montag",IF(H61=Kalenderbasis!M$7,"Fronleichnam",IF(H61=Kalenderbasis!Q$7,Kalenderbasis!Q$8,IF(H61=Kalenderbasis!R$7,Kalenderbasis!R$8,IF(H61=Kalenderbasis!S$7,Kalenderbasis!S$8,IF(H61=Kalenderbasis!T$7,Kalenderbasis!T$8,IF(H61=Kalenderbasis!U$7,Kalenderbasis!U$8,IF(H61=Kalenderbasis!V$7,Kalenderbasis!V$8,IF(H61=Kalenderbasis!W$7,Kalenderbasis!W$8,IF(H61=Kalenderbasis!X$7,Kalenderbasis!X$8,IF(H61=Kalenderbasis!Y$7,Kalenderbasis!Y$8,IF(H61=Kalenderbasis!Z$7,Kalenderbasis!Z$8,IF(H61=Kalenderbasis!AA$7,Kalenderbasis!AA$8,IF(H61=Kalenderbasis!AB$7,Kalenderbasis!AB$8,IF(H61=Kalenderbasis!O$7,Kalenderbasis!O$8,IF(H61=Kalenderbasis!P$7,Kalenderbasis!P$8,""))))))))))))))))))))))</f>
        <v/>
      </c>
      <c r="J61" s="20" t="s">
        <v>74</v>
      </c>
      <c r="K61" s="25" t="s">
        <v>21</v>
      </c>
      <c r="L61" s="22" t="s">
        <v>82</v>
      </c>
      <c r="M61" s="22"/>
      <c r="N61" s="22"/>
      <c r="O61" s="22"/>
      <c r="P61" s="22"/>
      <c r="Q61" s="22"/>
      <c r="R61" s="22"/>
      <c r="S61" s="35"/>
      <c r="U61" s="20" t="str">
        <f t="shared" si="5"/>
        <v/>
      </c>
      <c r="V61" s="13">
        <f t="shared" si="6"/>
        <v>1</v>
      </c>
      <c r="W61" s="13">
        <f>SUM(V$2:V61)</f>
        <v>9</v>
      </c>
      <c r="AA61" s="13">
        <f t="shared" si="31"/>
        <v>0</v>
      </c>
      <c r="AD61" s="20">
        <f t="shared" ref="AD61:AE124" si="33">IF(AND($C61="K",$K61=AD$1),1,0)</f>
        <v>0</v>
      </c>
      <c r="AE61" s="20">
        <f t="shared" si="32"/>
        <v>0</v>
      </c>
      <c r="AF61" s="20">
        <f t="shared" si="32"/>
        <v>0</v>
      </c>
      <c r="AG61" s="20">
        <f t="shared" si="32"/>
        <v>1</v>
      </c>
      <c r="AH61" s="20">
        <f t="shared" si="32"/>
        <v>0</v>
      </c>
      <c r="AI61" s="20">
        <f t="shared" si="32"/>
        <v>0</v>
      </c>
      <c r="AJ61" s="20">
        <f t="shared" si="32"/>
        <v>0</v>
      </c>
      <c r="AK61" s="20"/>
      <c r="AL61" s="20"/>
      <c r="AM61" s="20">
        <f t="shared" si="14"/>
        <v>0</v>
      </c>
      <c r="AN61" s="20">
        <f t="shared" si="14"/>
        <v>0</v>
      </c>
      <c r="AO61" s="20">
        <f t="shared" si="14"/>
        <v>0</v>
      </c>
      <c r="AP61" s="20">
        <f t="shared" si="14"/>
        <v>0</v>
      </c>
      <c r="AQ61" s="20">
        <f t="shared" si="14"/>
        <v>0</v>
      </c>
      <c r="AR61" s="20">
        <f t="shared" si="14"/>
        <v>0</v>
      </c>
      <c r="AS61" s="20">
        <f t="shared" si="14"/>
        <v>0</v>
      </c>
    </row>
    <row r="62" spans="1:45" x14ac:dyDescent="0.25">
      <c r="A62" s="13" t="str">
        <f>IF(MAX(W$2:W62)=W61,"",MAX(W$2:W62))</f>
        <v/>
      </c>
      <c r="B62" s="34"/>
      <c r="C62" s="20"/>
      <c r="D62" s="20"/>
      <c r="E62" s="23" t="str">
        <f>IF(H62=Kalenderbasis!AH$11,Kalenderbasis!AK$11,IF(H62=Kalenderbasis!AH$12,Kalenderbasis!AK$12,IF(H62=Kalenderbasis!AH$13,Kalenderbasis!AK$13,IF(H62=Kalenderbasis!AH$14,Kalenderbasis!AK$14,IF(H62=Kalenderbasis!AH$15,Kalenderbasis!AK$15,IF(H62=Kalenderbasis!AH$16,Kalenderbasis!AK$16,IF(H62=Kalenderbasis!AH$17,Kalenderbasis!AK$17,IF(H62=Kalenderbasis!AH$18,Kalenderbasis!AK$18,""))))))))</f>
        <v/>
      </c>
      <c r="F62" s="43" t="str">
        <f>IF(C62="K",MAX(F$2:F61)+1,"")</f>
        <v/>
      </c>
      <c r="G62" s="20">
        <f t="shared" si="7"/>
        <v>6</v>
      </c>
      <c r="H62" s="21">
        <f t="shared" si="27"/>
        <v>45716</v>
      </c>
      <c r="I62" s="24" t="str">
        <f>IF(H62=Kalenderbasis!N$7,"Aschermittwoch",IF(H62=Kalenderbasis!H$7,"Karfreitag",IF(H62=Kalenderbasis!F$7,"Ostersonntag",IF(H62=Kalenderbasis!G$7,"Ostermontag",IF(H62=Kalenderbasis!J$7,"Christi Himmelfahrt",IF(H62=Kalenderbasis!K$7,"Pfingst-Sonntag",IF(H62=Kalenderbasis!L$7,"Pfingst-Montag",IF(H62=Kalenderbasis!M$7,"Fronleichnam",IF(H62=Kalenderbasis!Q$7,Kalenderbasis!Q$8,IF(H62=Kalenderbasis!R$7,Kalenderbasis!R$8,IF(H62=Kalenderbasis!S$7,Kalenderbasis!S$8,IF(H62=Kalenderbasis!T$7,Kalenderbasis!T$8,IF(H62=Kalenderbasis!U$7,Kalenderbasis!U$8,IF(H62=Kalenderbasis!V$7,Kalenderbasis!V$8,IF(H62=Kalenderbasis!W$7,Kalenderbasis!W$8,IF(H62=Kalenderbasis!X$7,Kalenderbasis!X$8,IF(H62=Kalenderbasis!Y$7,Kalenderbasis!Y$8,IF(H62=Kalenderbasis!Z$7,Kalenderbasis!Z$8,IF(H62=Kalenderbasis!AA$7,Kalenderbasis!AA$8,IF(H62=Kalenderbasis!AB$7,Kalenderbasis!AB$8,IF(H62=Kalenderbasis!O$7,Kalenderbasis!O$8,IF(H62=Kalenderbasis!P$7,Kalenderbasis!P$8,""))))))))))))))))))))))</f>
        <v/>
      </c>
      <c r="J62" s="20" t="str">
        <f t="shared" si="4"/>
        <v/>
      </c>
      <c r="K62" s="25"/>
      <c r="L62" s="22"/>
      <c r="M62" s="22"/>
      <c r="N62" s="22"/>
      <c r="O62" s="22"/>
      <c r="P62" s="22"/>
      <c r="Q62" s="22"/>
      <c r="R62" s="22"/>
      <c r="S62" s="35"/>
      <c r="U62" s="20" t="str">
        <f t="shared" si="5"/>
        <v/>
      </c>
      <c r="V62" s="13">
        <f t="shared" si="6"/>
        <v>0</v>
      </c>
      <c r="W62" s="13">
        <f>SUM(V$2:V62)</f>
        <v>9</v>
      </c>
      <c r="AA62" s="13">
        <f t="shared" si="31"/>
        <v>0</v>
      </c>
      <c r="AD62" s="20">
        <f t="shared" si="33"/>
        <v>0</v>
      </c>
      <c r="AE62" s="20">
        <f t="shared" si="32"/>
        <v>0</v>
      </c>
      <c r="AF62" s="20">
        <f t="shared" si="32"/>
        <v>0</v>
      </c>
      <c r="AG62" s="20">
        <f t="shared" si="32"/>
        <v>0</v>
      </c>
      <c r="AH62" s="20">
        <f t="shared" si="32"/>
        <v>0</v>
      </c>
      <c r="AI62" s="20">
        <f t="shared" si="32"/>
        <v>0</v>
      </c>
      <c r="AJ62" s="20">
        <f t="shared" si="32"/>
        <v>0</v>
      </c>
      <c r="AK62" s="20"/>
      <c r="AL62" s="20"/>
      <c r="AM62" s="20">
        <f t="shared" si="14"/>
        <v>0</v>
      </c>
      <c r="AN62" s="20">
        <f t="shared" si="14"/>
        <v>0</v>
      </c>
      <c r="AO62" s="20">
        <f t="shared" ref="AN62:AS104" si="34">IF(AND($C62="B",$K62=AO$1),1,0)</f>
        <v>0</v>
      </c>
      <c r="AP62" s="20">
        <f t="shared" si="34"/>
        <v>0</v>
      </c>
      <c r="AQ62" s="20">
        <f t="shared" si="34"/>
        <v>0</v>
      </c>
      <c r="AR62" s="20">
        <f t="shared" si="34"/>
        <v>0</v>
      </c>
      <c r="AS62" s="20">
        <f t="shared" si="34"/>
        <v>0</v>
      </c>
    </row>
    <row r="63" spans="1:45" x14ac:dyDescent="0.25">
      <c r="A63" s="13" t="str">
        <f>IF(MAX(W$2:W63)=W62,"",MAX(W$2:W63))</f>
        <v/>
      </c>
      <c r="B63" s="34"/>
      <c r="C63" s="20"/>
      <c r="D63" s="20"/>
      <c r="E63" s="23" t="str">
        <f>IF(H63=Kalenderbasis!AH$11,Kalenderbasis!AK$11,IF(H63=Kalenderbasis!AH$12,Kalenderbasis!AK$12,IF(H63=Kalenderbasis!AH$13,Kalenderbasis!AK$13,IF(H63=Kalenderbasis!AH$14,Kalenderbasis!AK$14,IF(H63=Kalenderbasis!AH$15,Kalenderbasis!AK$15,IF(H63=Kalenderbasis!AH$16,Kalenderbasis!AK$16,IF(H63=Kalenderbasis!AH$17,Kalenderbasis!AK$17,IF(H63=Kalenderbasis!AH$18,Kalenderbasis!AK$18,""))))))))</f>
        <v/>
      </c>
      <c r="F63" s="43" t="str">
        <f>IF(C63="K",MAX(F$2:F62)+1,"")</f>
        <v/>
      </c>
      <c r="G63" s="20">
        <f t="shared" si="7"/>
        <v>7</v>
      </c>
      <c r="H63" s="21">
        <f t="shared" si="27"/>
        <v>45717</v>
      </c>
      <c r="I63" s="24" t="str">
        <f>IF(H63=Kalenderbasis!N$7,"Aschermittwoch",IF(H63=Kalenderbasis!H$7,"Karfreitag",IF(H63=Kalenderbasis!F$7,"Ostersonntag",IF(H63=Kalenderbasis!G$7,"Ostermontag",IF(H63=Kalenderbasis!J$7,"Christi Himmelfahrt",IF(H63=Kalenderbasis!K$7,"Pfingst-Sonntag",IF(H63=Kalenderbasis!L$7,"Pfingst-Montag",IF(H63=Kalenderbasis!M$7,"Fronleichnam",IF(H63=Kalenderbasis!Q$7,Kalenderbasis!Q$8,IF(H63=Kalenderbasis!R$7,Kalenderbasis!R$8,IF(H63=Kalenderbasis!S$7,Kalenderbasis!S$8,IF(H63=Kalenderbasis!T$7,Kalenderbasis!T$8,IF(H63=Kalenderbasis!U$7,Kalenderbasis!U$8,IF(H63=Kalenderbasis!V$7,Kalenderbasis!V$8,IF(H63=Kalenderbasis!W$7,Kalenderbasis!W$8,IF(H63=Kalenderbasis!X$7,Kalenderbasis!X$8,IF(H63=Kalenderbasis!Y$7,Kalenderbasis!Y$8,IF(H63=Kalenderbasis!Z$7,Kalenderbasis!Z$8,IF(H63=Kalenderbasis!AA$7,Kalenderbasis!AA$8,IF(H63=Kalenderbasis!AB$7,Kalenderbasis!AB$8,IF(H63=Kalenderbasis!O$7,Kalenderbasis!O$8,IF(H63=Kalenderbasis!P$7,Kalenderbasis!P$8,""))))))))))))))))))))))</f>
        <v/>
      </c>
      <c r="J63" s="20" t="str">
        <f t="shared" si="4"/>
        <v/>
      </c>
      <c r="K63" s="25"/>
      <c r="L63" s="22"/>
      <c r="M63" s="22"/>
      <c r="N63" s="22"/>
      <c r="O63" s="22"/>
      <c r="P63" s="22"/>
      <c r="Q63" s="22"/>
      <c r="R63" s="22"/>
      <c r="S63" s="35"/>
      <c r="U63" s="20" t="str">
        <f t="shared" si="5"/>
        <v/>
      </c>
      <c r="V63" s="13">
        <f t="shared" si="6"/>
        <v>0</v>
      </c>
      <c r="W63" s="13">
        <f>SUM(V$2:V63)</f>
        <v>9</v>
      </c>
      <c r="AA63" s="13">
        <f t="shared" si="31"/>
        <v>0</v>
      </c>
      <c r="AD63" s="20">
        <f t="shared" si="33"/>
        <v>0</v>
      </c>
      <c r="AE63" s="20">
        <f t="shared" si="32"/>
        <v>0</v>
      </c>
      <c r="AF63" s="20">
        <f t="shared" si="32"/>
        <v>0</v>
      </c>
      <c r="AG63" s="20">
        <f t="shared" si="32"/>
        <v>0</v>
      </c>
      <c r="AH63" s="20">
        <f t="shared" si="32"/>
        <v>0</v>
      </c>
      <c r="AI63" s="20">
        <f t="shared" si="32"/>
        <v>0</v>
      </c>
      <c r="AJ63" s="20">
        <f t="shared" si="32"/>
        <v>0</v>
      </c>
      <c r="AK63" s="20"/>
      <c r="AL63" s="20"/>
      <c r="AM63" s="20">
        <f t="shared" ref="AM63:AM126" si="35">IF(AND($C63="B",$K63=AM$1),1,0)</f>
        <v>0</v>
      </c>
      <c r="AN63" s="20">
        <f t="shared" si="34"/>
        <v>0</v>
      </c>
      <c r="AO63" s="20">
        <f t="shared" si="34"/>
        <v>0</v>
      </c>
      <c r="AP63" s="20">
        <f t="shared" si="34"/>
        <v>0</v>
      </c>
      <c r="AQ63" s="20">
        <f t="shared" si="34"/>
        <v>0</v>
      </c>
      <c r="AR63" s="20">
        <f t="shared" si="34"/>
        <v>0</v>
      </c>
      <c r="AS63" s="20">
        <f t="shared" si="34"/>
        <v>0</v>
      </c>
    </row>
    <row r="64" spans="1:45" x14ac:dyDescent="0.25">
      <c r="A64" s="13" t="str">
        <f>IF(MAX(W$2:W64)=W63,"",MAX(W$2:W64))</f>
        <v/>
      </c>
      <c r="B64" s="34"/>
      <c r="C64" s="20"/>
      <c r="D64" s="20"/>
      <c r="E64" s="23" t="str">
        <f>IF(H64=Kalenderbasis!AH$11,Kalenderbasis!AK$11,IF(H64=Kalenderbasis!AH$12,Kalenderbasis!AK$12,IF(H64=Kalenderbasis!AH$13,Kalenderbasis!AK$13,IF(H64=Kalenderbasis!AH$14,Kalenderbasis!AK$14,IF(H64=Kalenderbasis!AH$15,Kalenderbasis!AK$15,IF(H64=Kalenderbasis!AH$16,Kalenderbasis!AK$16,IF(H64=Kalenderbasis!AH$17,Kalenderbasis!AK$17,IF(H64=Kalenderbasis!AH$18,Kalenderbasis!AK$18,""))))))))</f>
        <v/>
      </c>
      <c r="F64" s="43" t="str">
        <f>IF(C64="K",MAX(F$2:F63)+1,"")</f>
        <v/>
      </c>
      <c r="G64" s="20">
        <f t="shared" si="7"/>
        <v>1</v>
      </c>
      <c r="H64" s="21">
        <f t="shared" si="27"/>
        <v>45718</v>
      </c>
      <c r="I64" s="24" t="str">
        <f>IF(H64=Kalenderbasis!N$7,"Aschermittwoch",IF(H64=Kalenderbasis!H$7,"Karfreitag",IF(H64=Kalenderbasis!F$7,"Ostersonntag",IF(H64=Kalenderbasis!G$7,"Ostermontag",IF(H64=Kalenderbasis!J$7,"Christi Himmelfahrt",IF(H64=Kalenderbasis!K$7,"Pfingst-Sonntag",IF(H64=Kalenderbasis!L$7,"Pfingst-Montag",IF(H64=Kalenderbasis!M$7,"Fronleichnam",IF(H64=Kalenderbasis!Q$7,Kalenderbasis!Q$8,IF(H64=Kalenderbasis!R$7,Kalenderbasis!R$8,IF(H64=Kalenderbasis!S$7,Kalenderbasis!S$8,IF(H64=Kalenderbasis!T$7,Kalenderbasis!T$8,IF(H64=Kalenderbasis!U$7,Kalenderbasis!U$8,IF(H64=Kalenderbasis!V$7,Kalenderbasis!V$8,IF(H64=Kalenderbasis!W$7,Kalenderbasis!W$8,IF(H64=Kalenderbasis!X$7,Kalenderbasis!X$8,IF(H64=Kalenderbasis!Y$7,Kalenderbasis!Y$8,IF(H64=Kalenderbasis!Z$7,Kalenderbasis!Z$8,IF(H64=Kalenderbasis!AA$7,Kalenderbasis!AA$8,IF(H64=Kalenderbasis!AB$7,Kalenderbasis!AB$8,IF(H64=Kalenderbasis!O$7,Kalenderbasis!O$8,IF(H64=Kalenderbasis!P$7,Kalenderbasis!P$8,""))))))))))))))))))))))</f>
        <v/>
      </c>
      <c r="J64" s="20" t="str">
        <f t="shared" ref="J64" si="36">IF(C64="K","Kapitel",IF(C64="B","Burggraben",""))</f>
        <v/>
      </c>
      <c r="K64" s="25"/>
      <c r="L64" s="22"/>
      <c r="M64" s="22"/>
      <c r="N64" s="22"/>
      <c r="O64" s="22"/>
      <c r="P64" s="22"/>
      <c r="Q64" s="22"/>
      <c r="R64" s="22"/>
      <c r="S64" s="35"/>
      <c r="U64" s="20" t="str">
        <f t="shared" si="5"/>
        <v/>
      </c>
      <c r="V64" s="13">
        <f t="shared" si="6"/>
        <v>0</v>
      </c>
      <c r="W64" s="13">
        <f>SUM(V$2:V64)</f>
        <v>9</v>
      </c>
      <c r="AA64" s="13">
        <f t="shared" ref="AA64" si="37">IF(I64="",0,1)</f>
        <v>0</v>
      </c>
      <c r="AD64" s="20">
        <f t="shared" si="33"/>
        <v>0</v>
      </c>
      <c r="AE64" s="20">
        <f t="shared" si="32"/>
        <v>0</v>
      </c>
      <c r="AF64" s="20">
        <f t="shared" si="32"/>
        <v>0</v>
      </c>
      <c r="AG64" s="20">
        <f t="shared" si="32"/>
        <v>0</v>
      </c>
      <c r="AH64" s="20">
        <f t="shared" si="32"/>
        <v>0</v>
      </c>
      <c r="AI64" s="20">
        <f t="shared" si="32"/>
        <v>0</v>
      </c>
      <c r="AJ64" s="20">
        <f t="shared" si="32"/>
        <v>0</v>
      </c>
      <c r="AK64" s="20"/>
      <c r="AL64" s="20"/>
      <c r="AM64" s="20">
        <f t="shared" si="35"/>
        <v>0</v>
      </c>
      <c r="AN64" s="20">
        <f t="shared" si="34"/>
        <v>0</v>
      </c>
      <c r="AO64" s="20">
        <f t="shared" si="34"/>
        <v>0</v>
      </c>
      <c r="AP64" s="20">
        <f t="shared" si="34"/>
        <v>0</v>
      </c>
      <c r="AQ64" s="20">
        <f t="shared" si="34"/>
        <v>0</v>
      </c>
      <c r="AR64" s="20">
        <f t="shared" si="34"/>
        <v>0</v>
      </c>
      <c r="AS64" s="20">
        <f t="shared" si="34"/>
        <v>0</v>
      </c>
    </row>
    <row r="65" spans="1:45" x14ac:dyDescent="0.25">
      <c r="A65" s="13" t="str">
        <f>IF(MAX(W$2:W65)=W64,"",MAX(W$2:W65))</f>
        <v/>
      </c>
      <c r="B65" s="34"/>
      <c r="C65" s="20"/>
      <c r="D65" s="20"/>
      <c r="E65" s="23" t="str">
        <f>IF(H65=Kalenderbasis!AH$11,Kalenderbasis!AK$11,IF(H65=Kalenderbasis!AH$12,Kalenderbasis!AK$12,IF(H65=Kalenderbasis!AH$13,Kalenderbasis!AK$13,IF(H65=Kalenderbasis!AH$14,Kalenderbasis!AK$14,IF(H65=Kalenderbasis!AH$15,Kalenderbasis!AK$15,IF(H65=Kalenderbasis!AH$16,Kalenderbasis!AK$16,IF(H65=Kalenderbasis!AH$17,Kalenderbasis!AK$17,IF(H65=Kalenderbasis!AH$18,Kalenderbasis!AK$18,""))))))))</f>
        <v/>
      </c>
      <c r="F65" s="43" t="str">
        <f>IF(C65="K",MAX(F$2:F64)+1,"")</f>
        <v/>
      </c>
      <c r="G65" s="20">
        <f t="shared" si="7"/>
        <v>2</v>
      </c>
      <c r="H65" s="21">
        <f t="shared" si="27"/>
        <v>45719</v>
      </c>
      <c r="I65" s="24" t="str">
        <f>IF(H65=Kalenderbasis!N$7,"Aschermittwoch",IF(H65=Kalenderbasis!H$7,"Karfreitag",IF(H65=Kalenderbasis!F$7,"Ostersonntag",IF(H65=Kalenderbasis!G$7,"Ostermontag",IF(H65=Kalenderbasis!J$7,"Christi Himmelfahrt",IF(H65=Kalenderbasis!K$7,"Pfingst-Sonntag",IF(H65=Kalenderbasis!L$7,"Pfingst-Montag",IF(H65=Kalenderbasis!M$7,"Fronleichnam",IF(H65=Kalenderbasis!Q$7,Kalenderbasis!Q$8,IF(H65=Kalenderbasis!R$7,Kalenderbasis!R$8,IF(H65=Kalenderbasis!S$7,Kalenderbasis!S$8,IF(H65=Kalenderbasis!T$7,Kalenderbasis!T$8,IF(H65=Kalenderbasis!U$7,Kalenderbasis!U$8,IF(H65=Kalenderbasis!V$7,Kalenderbasis!V$8,IF(H65=Kalenderbasis!W$7,Kalenderbasis!W$8,IF(H65=Kalenderbasis!X$7,Kalenderbasis!X$8,IF(H65=Kalenderbasis!Y$7,Kalenderbasis!Y$8,IF(H65=Kalenderbasis!Z$7,Kalenderbasis!Z$8,IF(H65=Kalenderbasis!AA$7,Kalenderbasis!AA$8,IF(H65=Kalenderbasis!AB$7,Kalenderbasis!AB$8,IF(H65=Kalenderbasis!O$7,Kalenderbasis!O$8,IF(H65=Kalenderbasis!P$7,Kalenderbasis!P$8,""))))))))))))))))))))))</f>
        <v/>
      </c>
      <c r="J65" s="20" t="str">
        <f t="shared" si="4"/>
        <v/>
      </c>
      <c r="K65" s="25"/>
      <c r="L65" s="22"/>
      <c r="M65" s="22"/>
      <c r="N65" s="22"/>
      <c r="O65" s="22"/>
      <c r="P65" s="22"/>
      <c r="Q65" s="22"/>
      <c r="R65" s="22"/>
      <c r="S65" s="35"/>
      <c r="U65" s="20" t="str">
        <f t="shared" si="5"/>
        <v/>
      </c>
      <c r="V65" s="13">
        <f t="shared" si="6"/>
        <v>0</v>
      </c>
      <c r="W65" s="13">
        <f>SUM(V$2:V65)</f>
        <v>9</v>
      </c>
      <c r="AA65" s="13">
        <f>IF(I65="",0,1)</f>
        <v>0</v>
      </c>
      <c r="AD65" s="20">
        <f t="shared" si="33"/>
        <v>0</v>
      </c>
      <c r="AE65" s="20">
        <f t="shared" si="32"/>
        <v>0</v>
      </c>
      <c r="AF65" s="20">
        <f t="shared" si="32"/>
        <v>0</v>
      </c>
      <c r="AG65" s="20">
        <f t="shared" si="32"/>
        <v>0</v>
      </c>
      <c r="AH65" s="20">
        <f t="shared" si="32"/>
        <v>0</v>
      </c>
      <c r="AI65" s="20">
        <f t="shared" si="32"/>
        <v>0</v>
      </c>
      <c r="AJ65" s="20">
        <f t="shared" si="32"/>
        <v>0</v>
      </c>
      <c r="AK65" s="20"/>
      <c r="AL65" s="20"/>
      <c r="AM65" s="20">
        <f t="shared" si="35"/>
        <v>0</v>
      </c>
      <c r="AN65" s="20">
        <f t="shared" si="34"/>
        <v>0</v>
      </c>
      <c r="AO65" s="20">
        <f t="shared" si="34"/>
        <v>0</v>
      </c>
      <c r="AP65" s="20">
        <f t="shared" si="34"/>
        <v>0</v>
      </c>
      <c r="AQ65" s="20">
        <f t="shared" si="34"/>
        <v>0</v>
      </c>
      <c r="AR65" s="20">
        <f t="shared" si="34"/>
        <v>0</v>
      </c>
      <c r="AS65" s="20">
        <f t="shared" si="34"/>
        <v>0</v>
      </c>
    </row>
    <row r="66" spans="1:45" x14ac:dyDescent="0.25">
      <c r="A66" s="13" t="str">
        <f>IF(MAX(W$2:W66)=W65,"",MAX(W$2:W66))</f>
        <v/>
      </c>
      <c r="B66" s="34"/>
      <c r="C66" s="20"/>
      <c r="D66" s="20"/>
      <c r="E66" s="23" t="str">
        <f>IF(H66=Kalenderbasis!AH$11,Kalenderbasis!AK$11,IF(H66=Kalenderbasis!AH$12,Kalenderbasis!AK$12,IF(H66=Kalenderbasis!AH$13,Kalenderbasis!AK$13,IF(H66=Kalenderbasis!AH$14,Kalenderbasis!AK$14,IF(H66=Kalenderbasis!AH$15,Kalenderbasis!AK$15,IF(H66=Kalenderbasis!AH$16,Kalenderbasis!AK$16,IF(H66=Kalenderbasis!AH$17,Kalenderbasis!AK$17,IF(H66=Kalenderbasis!AH$18,Kalenderbasis!AK$18,""))))))))</f>
        <v/>
      </c>
      <c r="F66" s="43" t="str">
        <f>IF(C66="K",MAX(F$2:F65)+1,"")</f>
        <v/>
      </c>
      <c r="G66" s="20">
        <f t="shared" si="7"/>
        <v>3</v>
      </c>
      <c r="H66" s="21">
        <f t="shared" si="27"/>
        <v>45720</v>
      </c>
      <c r="I66" s="24" t="str">
        <f>IF(H66=Kalenderbasis!N$7,"Aschermittwoch",IF(H66=Kalenderbasis!H$7,"Karfreitag",IF(H66=Kalenderbasis!F$7,"Ostersonntag",IF(H66=Kalenderbasis!G$7,"Ostermontag",IF(H66=Kalenderbasis!J$7,"Christi Himmelfahrt",IF(H66=Kalenderbasis!K$7,"Pfingst-Sonntag",IF(H66=Kalenderbasis!L$7,"Pfingst-Montag",IF(H66=Kalenderbasis!M$7,"Fronleichnam",IF(H66=Kalenderbasis!Q$7,Kalenderbasis!Q$8,IF(H66=Kalenderbasis!R$7,Kalenderbasis!R$8,IF(H66=Kalenderbasis!S$7,Kalenderbasis!S$8,IF(H66=Kalenderbasis!T$7,Kalenderbasis!T$8,IF(H66=Kalenderbasis!U$7,Kalenderbasis!U$8,IF(H66=Kalenderbasis!V$7,Kalenderbasis!V$8,IF(H66=Kalenderbasis!W$7,Kalenderbasis!W$8,IF(H66=Kalenderbasis!X$7,Kalenderbasis!X$8,IF(H66=Kalenderbasis!Y$7,Kalenderbasis!Y$8,IF(H66=Kalenderbasis!Z$7,Kalenderbasis!Z$8,IF(H66=Kalenderbasis!AA$7,Kalenderbasis!AA$8,IF(H66=Kalenderbasis!AB$7,Kalenderbasis!AB$8,IF(H66=Kalenderbasis!O$7,Kalenderbasis!O$8,IF(H66=Kalenderbasis!P$7,Kalenderbasis!P$8,""))))))))))))))))))))))</f>
        <v/>
      </c>
      <c r="J66" s="20" t="str">
        <f t="shared" si="4"/>
        <v/>
      </c>
      <c r="K66" s="25"/>
      <c r="L66" s="22"/>
      <c r="M66" s="22"/>
      <c r="N66" s="22"/>
      <c r="O66" s="22"/>
      <c r="P66" s="22"/>
      <c r="Q66" s="22"/>
      <c r="R66" s="22"/>
      <c r="S66" s="35"/>
      <c r="U66" s="20" t="str">
        <f t="shared" si="5"/>
        <v/>
      </c>
      <c r="V66" s="13">
        <f t="shared" si="6"/>
        <v>0</v>
      </c>
      <c r="W66" s="13">
        <f>SUM(V$2:V66)</f>
        <v>9</v>
      </c>
      <c r="AA66" s="13">
        <f>IF(I66="",0,1)</f>
        <v>0</v>
      </c>
      <c r="AD66" s="20">
        <f t="shared" si="33"/>
        <v>0</v>
      </c>
      <c r="AE66" s="20">
        <f t="shared" si="32"/>
        <v>0</v>
      </c>
      <c r="AF66" s="20">
        <f t="shared" si="32"/>
        <v>0</v>
      </c>
      <c r="AG66" s="20">
        <f t="shared" si="32"/>
        <v>0</v>
      </c>
      <c r="AH66" s="20">
        <f t="shared" si="32"/>
        <v>0</v>
      </c>
      <c r="AI66" s="20">
        <f t="shared" si="32"/>
        <v>0</v>
      </c>
      <c r="AJ66" s="20">
        <f t="shared" si="32"/>
        <v>0</v>
      </c>
      <c r="AK66" s="20"/>
      <c r="AL66" s="20"/>
      <c r="AM66" s="20">
        <f t="shared" si="35"/>
        <v>0</v>
      </c>
      <c r="AN66" s="20">
        <f t="shared" si="34"/>
        <v>0</v>
      </c>
      <c r="AO66" s="20">
        <f t="shared" si="34"/>
        <v>0</v>
      </c>
      <c r="AP66" s="20">
        <f t="shared" si="34"/>
        <v>0</v>
      </c>
      <c r="AQ66" s="20">
        <f t="shared" si="34"/>
        <v>0</v>
      </c>
      <c r="AR66" s="20">
        <f t="shared" si="34"/>
        <v>0</v>
      </c>
      <c r="AS66" s="20">
        <f t="shared" si="34"/>
        <v>0</v>
      </c>
    </row>
    <row r="67" spans="1:45" x14ac:dyDescent="0.25">
      <c r="A67" s="13" t="str">
        <f>IF(MAX(W$2:W67)=W66,"",MAX(W$2:W67))</f>
        <v/>
      </c>
      <c r="B67" s="34"/>
      <c r="C67" s="20"/>
      <c r="D67" s="20"/>
      <c r="E67" s="23" t="str">
        <f>IF(H67=Kalenderbasis!AH$11,Kalenderbasis!AK$11,IF(H67=Kalenderbasis!AH$12,Kalenderbasis!AK$12,IF(H67=Kalenderbasis!AH$13,Kalenderbasis!AK$13,IF(H67=Kalenderbasis!AH$14,Kalenderbasis!AK$14,IF(H67=Kalenderbasis!AH$15,Kalenderbasis!AK$15,IF(H67=Kalenderbasis!AH$16,Kalenderbasis!AK$16,IF(H67=Kalenderbasis!AH$17,Kalenderbasis!AK$17,IF(H67=Kalenderbasis!AH$18,Kalenderbasis!AK$18,""))))))))</f>
        <v/>
      </c>
      <c r="F67" s="43" t="str">
        <f>IF(C67="K",MAX(F$2:F66)+1,"")</f>
        <v/>
      </c>
      <c r="G67" s="20">
        <f t="shared" si="7"/>
        <v>4</v>
      </c>
      <c r="H67" s="21">
        <f t="shared" si="27"/>
        <v>45721</v>
      </c>
      <c r="I67" s="24" t="str">
        <f>IF(H67=Kalenderbasis!N$7,"Aschermittwoch",IF(H67=Kalenderbasis!H$7,"Karfreitag",IF(H67=Kalenderbasis!F$7,"Ostersonntag",IF(H67=Kalenderbasis!G$7,"Ostermontag",IF(H67=Kalenderbasis!J$7,"Christi Himmelfahrt",IF(H67=Kalenderbasis!K$7,"Pfingst-Sonntag",IF(H67=Kalenderbasis!L$7,"Pfingst-Montag",IF(H67=Kalenderbasis!M$7,"Fronleichnam",IF(H67=Kalenderbasis!Q$7,Kalenderbasis!Q$8,IF(H67=Kalenderbasis!R$7,Kalenderbasis!R$8,IF(H67=Kalenderbasis!S$7,Kalenderbasis!S$8,IF(H67=Kalenderbasis!T$7,Kalenderbasis!T$8,IF(H67=Kalenderbasis!U$7,Kalenderbasis!U$8,IF(H67=Kalenderbasis!V$7,Kalenderbasis!V$8,IF(H67=Kalenderbasis!W$7,Kalenderbasis!W$8,IF(H67=Kalenderbasis!X$7,Kalenderbasis!X$8,IF(H67=Kalenderbasis!Y$7,Kalenderbasis!Y$8,IF(H67=Kalenderbasis!Z$7,Kalenderbasis!Z$8,IF(H67=Kalenderbasis!AA$7,Kalenderbasis!AA$8,IF(H67=Kalenderbasis!AB$7,Kalenderbasis!AB$8,IF(H67=Kalenderbasis!O$7,Kalenderbasis!O$8,IF(H67=Kalenderbasis!P$7,Kalenderbasis!P$8,""))))))))))))))))))))))</f>
        <v>Aschermittwoch</v>
      </c>
      <c r="J67" s="20" t="str">
        <f t="shared" ref="J67:J130" si="38">IF(C67="K","Kapitel",IF(C67="B","Burggraben",""))</f>
        <v/>
      </c>
      <c r="K67" s="25"/>
      <c r="L67" s="22"/>
      <c r="M67" s="22"/>
      <c r="N67" s="22"/>
      <c r="O67" s="22"/>
      <c r="P67" s="22"/>
      <c r="Q67" s="22"/>
      <c r="R67" s="22"/>
      <c r="S67" s="35"/>
      <c r="U67" s="20" t="str">
        <f t="shared" ref="U67:U130" si="39">E67</f>
        <v/>
      </c>
      <c r="V67" s="13">
        <f t="shared" ref="V67:V130" si="40">IF(B67="R",1,0)</f>
        <v>0</v>
      </c>
      <c r="W67" s="13">
        <f>SUM(V$2:V67)</f>
        <v>9</v>
      </c>
      <c r="AA67" s="13">
        <f>IF(I67="",0,1)</f>
        <v>1</v>
      </c>
      <c r="AD67" s="20">
        <f t="shared" si="33"/>
        <v>0</v>
      </c>
      <c r="AE67" s="20">
        <f t="shared" si="32"/>
        <v>0</v>
      </c>
      <c r="AF67" s="20">
        <f t="shared" si="32"/>
        <v>0</v>
      </c>
      <c r="AG67" s="20">
        <f t="shared" si="32"/>
        <v>0</v>
      </c>
      <c r="AH67" s="20">
        <f t="shared" si="32"/>
        <v>0</v>
      </c>
      <c r="AI67" s="20">
        <f t="shared" si="32"/>
        <v>0</v>
      </c>
      <c r="AJ67" s="20">
        <f t="shared" si="32"/>
        <v>0</v>
      </c>
      <c r="AK67" s="20"/>
      <c r="AL67" s="20"/>
      <c r="AM67" s="20">
        <f t="shared" si="35"/>
        <v>0</v>
      </c>
      <c r="AN67" s="20">
        <f t="shared" si="34"/>
        <v>0</v>
      </c>
      <c r="AO67" s="20">
        <f t="shared" si="34"/>
        <v>0</v>
      </c>
      <c r="AP67" s="20">
        <f t="shared" si="34"/>
        <v>0</v>
      </c>
      <c r="AQ67" s="20">
        <f t="shared" si="34"/>
        <v>0</v>
      </c>
      <c r="AR67" s="20">
        <f t="shared" si="34"/>
        <v>0</v>
      </c>
      <c r="AS67" s="20">
        <f t="shared" si="34"/>
        <v>0</v>
      </c>
    </row>
    <row r="68" spans="1:45" x14ac:dyDescent="0.25">
      <c r="A68" s="13">
        <f>IF(MAX(W$2:W68)=W67,"",MAX(W$2:W68))</f>
        <v>10</v>
      </c>
      <c r="B68" s="34" t="s">
        <v>28</v>
      </c>
      <c r="C68" s="20" t="s">
        <v>29</v>
      </c>
      <c r="D68" s="20"/>
      <c r="E68" s="23" t="str">
        <f>IF(H68=Kalenderbasis!AH$11,Kalenderbasis!AK$11,IF(H68=Kalenderbasis!AH$12,Kalenderbasis!AK$12,IF(H68=Kalenderbasis!AH$13,Kalenderbasis!AK$13,IF(H68=Kalenderbasis!AH$14,Kalenderbasis!AK$14,IF(H68=Kalenderbasis!AH$15,Kalenderbasis!AK$15,IF(H68=Kalenderbasis!AH$16,Kalenderbasis!AK$16,IF(H68=Kalenderbasis!AH$17,Kalenderbasis!AK$17,IF(H68=Kalenderbasis!AH$18,Kalenderbasis!AK$18,""))))))))</f>
        <v/>
      </c>
      <c r="F68" s="43">
        <f>IF(C68="K",MAX(F$2:F67)+1,"")</f>
        <v>1280</v>
      </c>
      <c r="G68" s="20">
        <f t="shared" si="7"/>
        <v>5</v>
      </c>
      <c r="H68" s="21">
        <f t="shared" si="27"/>
        <v>45722</v>
      </c>
      <c r="I68" s="24" t="str">
        <f>IF(H68=Kalenderbasis!N$7,"Aschermittwoch",IF(H68=Kalenderbasis!H$7,"Karfreitag",IF(H68=Kalenderbasis!F$7,"Ostersonntag",IF(H68=Kalenderbasis!G$7,"Ostermontag",IF(H68=Kalenderbasis!J$7,"Christi Himmelfahrt",IF(H68=Kalenderbasis!K$7,"Pfingst-Sonntag",IF(H68=Kalenderbasis!L$7,"Pfingst-Montag",IF(H68=Kalenderbasis!M$7,"Fronleichnam",IF(H68=Kalenderbasis!Q$7,Kalenderbasis!Q$8,IF(H68=Kalenderbasis!R$7,Kalenderbasis!R$8,IF(H68=Kalenderbasis!S$7,Kalenderbasis!S$8,IF(H68=Kalenderbasis!T$7,Kalenderbasis!T$8,IF(H68=Kalenderbasis!U$7,Kalenderbasis!U$8,IF(H68=Kalenderbasis!V$7,Kalenderbasis!V$8,IF(H68=Kalenderbasis!W$7,Kalenderbasis!W$8,IF(H68=Kalenderbasis!X$7,Kalenderbasis!X$8,IF(H68=Kalenderbasis!Y$7,Kalenderbasis!Y$8,IF(H68=Kalenderbasis!Z$7,Kalenderbasis!Z$8,IF(H68=Kalenderbasis!AA$7,Kalenderbasis!AA$8,IF(H68=Kalenderbasis!AB$7,Kalenderbasis!AB$8,IF(H68=Kalenderbasis!O$7,Kalenderbasis!O$8,IF(H68=Kalenderbasis!P$7,Kalenderbasis!P$8,""))))))))))))))))))))))</f>
        <v/>
      </c>
      <c r="J68" s="20" t="s">
        <v>75</v>
      </c>
      <c r="K68" s="25" t="s">
        <v>12</v>
      </c>
      <c r="L68" s="22"/>
      <c r="M68" s="22"/>
      <c r="N68" s="22"/>
      <c r="O68" s="22"/>
      <c r="P68" s="22"/>
      <c r="Q68" s="22"/>
      <c r="R68" s="22"/>
      <c r="S68" s="35"/>
      <c r="U68" s="20" t="str">
        <f t="shared" si="39"/>
        <v/>
      </c>
      <c r="V68" s="13">
        <f t="shared" si="40"/>
        <v>1</v>
      </c>
      <c r="W68" s="13">
        <f>SUM(V$2:V68)</f>
        <v>10</v>
      </c>
      <c r="AA68" s="13">
        <f>IF(I68="",0,1)</f>
        <v>0</v>
      </c>
      <c r="AD68" s="20">
        <f t="shared" si="33"/>
        <v>1</v>
      </c>
      <c r="AE68" s="20">
        <f t="shared" si="32"/>
        <v>0</v>
      </c>
      <c r="AF68" s="20">
        <f t="shared" si="32"/>
        <v>0</v>
      </c>
      <c r="AG68" s="20">
        <f t="shared" si="32"/>
        <v>0</v>
      </c>
      <c r="AH68" s="20">
        <f t="shared" si="32"/>
        <v>0</v>
      </c>
      <c r="AI68" s="20">
        <f t="shared" si="32"/>
        <v>0</v>
      </c>
      <c r="AJ68" s="20">
        <f t="shared" si="32"/>
        <v>0</v>
      </c>
      <c r="AK68" s="20"/>
      <c r="AL68" s="20"/>
      <c r="AM68" s="20">
        <f t="shared" si="35"/>
        <v>0</v>
      </c>
      <c r="AN68" s="20">
        <f t="shared" si="34"/>
        <v>0</v>
      </c>
      <c r="AO68" s="20">
        <f t="shared" si="34"/>
        <v>0</v>
      </c>
      <c r="AP68" s="20">
        <f t="shared" si="34"/>
        <v>0</v>
      </c>
      <c r="AQ68" s="20">
        <f t="shared" si="34"/>
        <v>0</v>
      </c>
      <c r="AR68" s="20">
        <f t="shared" si="34"/>
        <v>0</v>
      </c>
      <c r="AS68" s="20">
        <f t="shared" si="34"/>
        <v>0</v>
      </c>
    </row>
    <row r="69" spans="1:45" x14ac:dyDescent="0.25">
      <c r="A69" s="13" t="str">
        <f>IF(MAX(W$2:W69)=W68,"",MAX(W$2:W69))</f>
        <v/>
      </c>
      <c r="B69" s="34"/>
      <c r="C69" s="20"/>
      <c r="D69" s="20"/>
      <c r="E69" s="23" t="str">
        <f>IF(H69=Kalenderbasis!AH$11,Kalenderbasis!AK$11,IF(H69=Kalenderbasis!AH$12,Kalenderbasis!AK$12,IF(H69=Kalenderbasis!AH$13,Kalenderbasis!AK$13,IF(H69=Kalenderbasis!AH$14,Kalenderbasis!AK$14,IF(H69=Kalenderbasis!AH$15,Kalenderbasis!AK$15,IF(H69=Kalenderbasis!AH$16,Kalenderbasis!AK$16,IF(H69=Kalenderbasis!AH$17,Kalenderbasis!AK$17,IF(H69=Kalenderbasis!AH$18,Kalenderbasis!AK$18,""))))))))</f>
        <v/>
      </c>
      <c r="F69" s="43" t="str">
        <f>IF(C69="K",MAX(F$2:F68)+1,"")</f>
        <v/>
      </c>
      <c r="G69" s="20">
        <f t="shared" si="7"/>
        <v>6</v>
      </c>
      <c r="H69" s="21">
        <f t="shared" si="27"/>
        <v>45723</v>
      </c>
      <c r="I69" s="24" t="str">
        <f>IF(H69=Kalenderbasis!N$7,"Aschermittwoch",IF(H69=Kalenderbasis!H$7,"Karfreitag",IF(H69=Kalenderbasis!F$7,"Ostersonntag",IF(H69=Kalenderbasis!G$7,"Ostermontag",IF(H69=Kalenderbasis!J$7,"Christi Himmelfahrt",IF(H69=Kalenderbasis!K$7,"Pfingst-Sonntag",IF(H69=Kalenderbasis!L$7,"Pfingst-Montag",IF(H69=Kalenderbasis!M$7,"Fronleichnam",IF(H69=Kalenderbasis!Q$7,Kalenderbasis!Q$8,IF(H69=Kalenderbasis!R$7,Kalenderbasis!R$8,IF(H69=Kalenderbasis!S$7,Kalenderbasis!S$8,IF(H69=Kalenderbasis!T$7,Kalenderbasis!T$8,IF(H69=Kalenderbasis!U$7,Kalenderbasis!U$8,IF(H69=Kalenderbasis!V$7,Kalenderbasis!V$8,IF(H69=Kalenderbasis!W$7,Kalenderbasis!W$8,IF(H69=Kalenderbasis!X$7,Kalenderbasis!X$8,IF(H69=Kalenderbasis!Y$7,Kalenderbasis!Y$8,IF(H69=Kalenderbasis!Z$7,Kalenderbasis!Z$8,IF(H69=Kalenderbasis!AA$7,Kalenderbasis!AA$8,IF(H69=Kalenderbasis!AB$7,Kalenderbasis!AB$8,IF(H69=Kalenderbasis!O$7,Kalenderbasis!O$8,IF(H69=Kalenderbasis!P$7,Kalenderbasis!P$8,""))))))))))))))))))))))</f>
        <v/>
      </c>
      <c r="J69" s="20" t="str">
        <f t="shared" si="38"/>
        <v/>
      </c>
      <c r="K69" s="25"/>
      <c r="L69" s="22"/>
      <c r="M69" s="22"/>
      <c r="N69" s="22"/>
      <c r="O69" s="22"/>
      <c r="P69" s="22"/>
      <c r="Q69" s="22"/>
      <c r="R69" s="22"/>
      <c r="S69" s="35"/>
      <c r="U69" s="20" t="str">
        <f t="shared" si="39"/>
        <v/>
      </c>
      <c r="V69" s="13">
        <f t="shared" si="40"/>
        <v>0</v>
      </c>
      <c r="W69" s="13">
        <f>SUM(V$2:V69)</f>
        <v>10</v>
      </c>
      <c r="AA69" s="13">
        <f>IF(I69="",0,1)</f>
        <v>0</v>
      </c>
      <c r="AD69" s="20">
        <f t="shared" si="33"/>
        <v>0</v>
      </c>
      <c r="AE69" s="20">
        <f t="shared" si="32"/>
        <v>0</v>
      </c>
      <c r="AF69" s="20">
        <f t="shared" si="32"/>
        <v>0</v>
      </c>
      <c r="AG69" s="20">
        <f t="shared" si="32"/>
        <v>0</v>
      </c>
      <c r="AH69" s="20">
        <f t="shared" si="32"/>
        <v>0</v>
      </c>
      <c r="AI69" s="20">
        <f t="shared" si="32"/>
        <v>0</v>
      </c>
      <c r="AJ69" s="20">
        <f t="shared" si="32"/>
        <v>0</v>
      </c>
      <c r="AK69" s="20"/>
      <c r="AL69" s="20"/>
      <c r="AM69" s="20">
        <f t="shared" si="35"/>
        <v>0</v>
      </c>
      <c r="AN69" s="20">
        <f t="shared" si="34"/>
        <v>0</v>
      </c>
      <c r="AO69" s="20">
        <f t="shared" si="34"/>
        <v>0</v>
      </c>
      <c r="AP69" s="20">
        <f t="shared" si="34"/>
        <v>0</v>
      </c>
      <c r="AQ69" s="20">
        <f t="shared" si="34"/>
        <v>0</v>
      </c>
      <c r="AR69" s="20">
        <f t="shared" si="34"/>
        <v>0</v>
      </c>
      <c r="AS69" s="20">
        <f t="shared" si="34"/>
        <v>0</v>
      </c>
    </row>
    <row r="70" spans="1:45" x14ac:dyDescent="0.25">
      <c r="A70" s="13" t="str">
        <f>IF(MAX(W$2:W70)=W69,"",MAX(W$2:W70))</f>
        <v/>
      </c>
      <c r="B70" s="34"/>
      <c r="C70" s="20"/>
      <c r="D70" s="20"/>
      <c r="E70" s="23" t="str">
        <f>IF(H70=Kalenderbasis!AH$11,Kalenderbasis!AK$11,IF(H70=Kalenderbasis!AH$12,Kalenderbasis!AK$12,IF(H70=Kalenderbasis!AH$13,Kalenderbasis!AK$13,IF(H70=Kalenderbasis!AH$14,Kalenderbasis!AK$14,IF(H70=Kalenderbasis!AH$15,Kalenderbasis!AK$15,IF(H70=Kalenderbasis!AH$16,Kalenderbasis!AK$16,IF(H70=Kalenderbasis!AH$17,Kalenderbasis!AK$17,IF(H70=Kalenderbasis!AH$18,Kalenderbasis!AK$18,""))))))))</f>
        <v/>
      </c>
      <c r="F70" s="43" t="str">
        <f>IF(C70="K",MAX(F$2:F69)+1,"")</f>
        <v/>
      </c>
      <c r="G70" s="20">
        <f t="shared" si="7"/>
        <v>7</v>
      </c>
      <c r="H70" s="21">
        <f t="shared" si="27"/>
        <v>45724</v>
      </c>
      <c r="I70" s="24" t="str">
        <f>IF(H70=Kalenderbasis!N$7,"Aschermittwoch",IF(H70=Kalenderbasis!H$7,"Karfreitag",IF(H70=Kalenderbasis!F$7,"Ostersonntag",IF(H70=Kalenderbasis!G$7,"Ostermontag",IF(H70=Kalenderbasis!J$7,"Christi Himmelfahrt",IF(H70=Kalenderbasis!K$7,"Pfingst-Sonntag",IF(H70=Kalenderbasis!L$7,"Pfingst-Montag",IF(H70=Kalenderbasis!M$7,"Fronleichnam",IF(H70=Kalenderbasis!Q$7,Kalenderbasis!Q$8,IF(H70=Kalenderbasis!R$7,Kalenderbasis!R$8,IF(H70=Kalenderbasis!S$7,Kalenderbasis!S$8,IF(H70=Kalenderbasis!T$7,Kalenderbasis!T$8,IF(H70=Kalenderbasis!U$7,Kalenderbasis!U$8,IF(H70=Kalenderbasis!V$7,Kalenderbasis!V$8,IF(H70=Kalenderbasis!W$7,Kalenderbasis!W$8,IF(H70=Kalenderbasis!X$7,Kalenderbasis!X$8,IF(H70=Kalenderbasis!Y$7,Kalenderbasis!Y$8,IF(H70=Kalenderbasis!Z$7,Kalenderbasis!Z$8,IF(H70=Kalenderbasis!AA$7,Kalenderbasis!AA$8,IF(H70=Kalenderbasis!AB$7,Kalenderbasis!AB$8,IF(H70=Kalenderbasis!O$7,Kalenderbasis!O$8,IF(H70=Kalenderbasis!P$7,Kalenderbasis!P$8,""))))))))))))))))))))))</f>
        <v/>
      </c>
      <c r="J70" s="20" t="str">
        <f t="shared" si="38"/>
        <v/>
      </c>
      <c r="K70" s="25"/>
      <c r="L70" s="22"/>
      <c r="M70" s="22"/>
      <c r="N70" s="22"/>
      <c r="O70" s="22"/>
      <c r="P70" s="22"/>
      <c r="Q70" s="22"/>
      <c r="R70" s="22"/>
      <c r="S70" s="35"/>
      <c r="U70" s="20" t="str">
        <f t="shared" si="39"/>
        <v/>
      </c>
      <c r="V70" s="13">
        <f t="shared" si="40"/>
        <v>0</v>
      </c>
      <c r="W70" s="13">
        <f>SUM(V$2:V70)</f>
        <v>10</v>
      </c>
      <c r="AA70" s="13">
        <f t="shared" ref="AA70:AA71" si="41">IF(I70="",0,1)</f>
        <v>0</v>
      </c>
      <c r="AD70" s="20">
        <f t="shared" si="33"/>
        <v>0</v>
      </c>
      <c r="AE70" s="20">
        <f t="shared" si="32"/>
        <v>0</v>
      </c>
      <c r="AF70" s="20">
        <f t="shared" si="32"/>
        <v>0</v>
      </c>
      <c r="AG70" s="20">
        <f t="shared" si="32"/>
        <v>0</v>
      </c>
      <c r="AH70" s="20">
        <f t="shared" si="32"/>
        <v>0</v>
      </c>
      <c r="AI70" s="20">
        <f t="shared" si="32"/>
        <v>0</v>
      </c>
      <c r="AJ70" s="20">
        <f t="shared" si="32"/>
        <v>0</v>
      </c>
      <c r="AK70" s="20"/>
      <c r="AL70" s="20"/>
      <c r="AM70" s="20">
        <f t="shared" si="35"/>
        <v>0</v>
      </c>
      <c r="AN70" s="20">
        <f t="shared" si="34"/>
        <v>0</v>
      </c>
      <c r="AO70" s="20">
        <f t="shared" si="34"/>
        <v>0</v>
      </c>
      <c r="AP70" s="20">
        <f t="shared" si="34"/>
        <v>0</v>
      </c>
      <c r="AQ70" s="20">
        <f t="shared" si="34"/>
        <v>0</v>
      </c>
      <c r="AR70" s="20">
        <f t="shared" si="34"/>
        <v>0</v>
      </c>
      <c r="AS70" s="20">
        <f t="shared" si="34"/>
        <v>0</v>
      </c>
    </row>
    <row r="71" spans="1:45" x14ac:dyDescent="0.25">
      <c r="A71" s="13" t="str">
        <f>IF(MAX(W$2:W71)=W70,"",MAX(W$2:W71))</f>
        <v/>
      </c>
      <c r="B71" s="34"/>
      <c r="C71" s="20"/>
      <c r="D71" s="20"/>
      <c r="E71" s="23" t="str">
        <f>IF(H71=Kalenderbasis!AH$11,Kalenderbasis!AK$11,IF(H71=Kalenderbasis!AH$12,Kalenderbasis!AK$12,IF(H71=Kalenderbasis!AH$13,Kalenderbasis!AK$13,IF(H71=Kalenderbasis!AH$14,Kalenderbasis!AK$14,IF(H71=Kalenderbasis!AH$15,Kalenderbasis!AK$15,IF(H71=Kalenderbasis!AH$16,Kalenderbasis!AK$16,IF(H71=Kalenderbasis!AH$17,Kalenderbasis!AK$17,IF(H71=Kalenderbasis!AH$18,Kalenderbasis!AK$18,""))))))))</f>
        <v/>
      </c>
      <c r="F71" s="43" t="str">
        <f>IF(C71="K",MAX(F$2:F70)+1,"")</f>
        <v/>
      </c>
      <c r="G71" s="20">
        <f t="shared" ref="G71" si="42">WEEKDAY(H71)</f>
        <v>1</v>
      </c>
      <c r="H71" s="21">
        <f t="shared" si="27"/>
        <v>45725</v>
      </c>
      <c r="I71" s="24" t="str">
        <f>IF(H71=Kalenderbasis!N$7,"Aschermittwoch",IF(H71=Kalenderbasis!H$7,"Karfreitag",IF(H71=Kalenderbasis!F$7,"Ostersonntag",IF(H71=Kalenderbasis!G$7,"Ostermontag",IF(H71=Kalenderbasis!J$7,"Christi Himmelfahrt",IF(H71=Kalenderbasis!K$7,"Pfingst-Sonntag",IF(H71=Kalenderbasis!L$7,"Pfingst-Montag",IF(H71=Kalenderbasis!M$7,"Fronleichnam",IF(H71=Kalenderbasis!Q$7,Kalenderbasis!Q$8,IF(H71=Kalenderbasis!R$7,Kalenderbasis!R$8,IF(H71=Kalenderbasis!S$7,Kalenderbasis!S$8,IF(H71=Kalenderbasis!T$7,Kalenderbasis!T$8,IF(H71=Kalenderbasis!U$7,Kalenderbasis!U$8,IF(H71=Kalenderbasis!V$7,Kalenderbasis!V$8,IF(H71=Kalenderbasis!W$7,Kalenderbasis!W$8,IF(H71=Kalenderbasis!X$7,Kalenderbasis!X$8,IF(H71=Kalenderbasis!Y$7,Kalenderbasis!Y$8,IF(H71=Kalenderbasis!Z$7,Kalenderbasis!Z$8,IF(H71=Kalenderbasis!AA$7,Kalenderbasis!AA$8,IF(H71=Kalenderbasis!AB$7,Kalenderbasis!AB$8,IF(H71=Kalenderbasis!O$7,Kalenderbasis!O$8,IF(H71=Kalenderbasis!P$7,Kalenderbasis!P$8,""))))))))))))))))))))))</f>
        <v/>
      </c>
      <c r="J71" s="20" t="str">
        <f t="shared" si="38"/>
        <v/>
      </c>
      <c r="K71" s="25"/>
      <c r="L71" s="22"/>
      <c r="M71" s="22"/>
      <c r="N71" s="22"/>
      <c r="O71" s="22"/>
      <c r="P71" s="22"/>
      <c r="Q71" s="22"/>
      <c r="R71" s="22"/>
      <c r="S71" s="35"/>
      <c r="U71" s="20" t="str">
        <f t="shared" si="39"/>
        <v/>
      </c>
      <c r="V71" s="13">
        <f t="shared" si="40"/>
        <v>0</v>
      </c>
      <c r="W71" s="13">
        <f>SUM(V$2:V71)</f>
        <v>10</v>
      </c>
      <c r="AA71" s="13">
        <f t="shared" si="41"/>
        <v>0</v>
      </c>
      <c r="AD71" s="20">
        <f t="shared" si="33"/>
        <v>0</v>
      </c>
      <c r="AE71" s="20">
        <f t="shared" si="32"/>
        <v>0</v>
      </c>
      <c r="AF71" s="20">
        <f t="shared" si="32"/>
        <v>0</v>
      </c>
      <c r="AG71" s="20">
        <f t="shared" si="32"/>
        <v>0</v>
      </c>
      <c r="AH71" s="20">
        <f t="shared" si="32"/>
        <v>0</v>
      </c>
      <c r="AI71" s="20">
        <f t="shared" si="32"/>
        <v>0</v>
      </c>
      <c r="AJ71" s="20">
        <f t="shared" si="32"/>
        <v>0</v>
      </c>
      <c r="AK71" s="20"/>
      <c r="AL71" s="20"/>
      <c r="AM71" s="20">
        <f t="shared" si="35"/>
        <v>0</v>
      </c>
      <c r="AN71" s="20">
        <f t="shared" si="34"/>
        <v>0</v>
      </c>
      <c r="AO71" s="20">
        <f t="shared" si="34"/>
        <v>0</v>
      </c>
      <c r="AP71" s="20">
        <f t="shared" si="34"/>
        <v>0</v>
      </c>
      <c r="AQ71" s="20">
        <f t="shared" si="34"/>
        <v>0</v>
      </c>
      <c r="AR71" s="20">
        <f t="shared" si="34"/>
        <v>0</v>
      </c>
      <c r="AS71" s="20">
        <f t="shared" si="34"/>
        <v>0</v>
      </c>
    </row>
    <row r="72" spans="1:45" x14ac:dyDescent="0.25">
      <c r="A72" s="13" t="str">
        <f>IF(MAX(W$2:W72)=W71,"",MAX(W$2:W72))</f>
        <v/>
      </c>
      <c r="B72" s="34"/>
      <c r="C72" s="20"/>
      <c r="D72" s="20"/>
      <c r="E72" s="23" t="str">
        <f>IF(H72=Kalenderbasis!AH$11,Kalenderbasis!AK$11,IF(H72=Kalenderbasis!AH$12,Kalenderbasis!AK$12,IF(H72=Kalenderbasis!AH$13,Kalenderbasis!AK$13,IF(H72=Kalenderbasis!AH$14,Kalenderbasis!AK$14,IF(H72=Kalenderbasis!AH$15,Kalenderbasis!AK$15,IF(H72=Kalenderbasis!AH$16,Kalenderbasis!AK$16,IF(H72=Kalenderbasis!AH$17,Kalenderbasis!AK$17,IF(H72=Kalenderbasis!AH$18,Kalenderbasis!AK$18,""))))))))</f>
        <v/>
      </c>
      <c r="F72" s="43" t="str">
        <f>IF(C72="K",MAX(F$2:F71)+1,"")</f>
        <v/>
      </c>
      <c r="G72" s="20">
        <f t="shared" ref="G72:G133" si="43">WEEKDAY(H72)</f>
        <v>2</v>
      </c>
      <c r="H72" s="21">
        <f t="shared" si="27"/>
        <v>45726</v>
      </c>
      <c r="I72" s="24" t="str">
        <f>IF(H72=Kalenderbasis!N$7,"Aschermittwoch",IF(H72=Kalenderbasis!H$7,"Karfreitag",IF(H72=Kalenderbasis!F$7,"Ostersonntag",IF(H72=Kalenderbasis!G$7,"Ostermontag",IF(H72=Kalenderbasis!J$7,"Christi Himmelfahrt",IF(H72=Kalenderbasis!K$7,"Pfingst-Sonntag",IF(H72=Kalenderbasis!L$7,"Pfingst-Montag",IF(H72=Kalenderbasis!M$7,"Fronleichnam",IF(H72=Kalenderbasis!Q$7,Kalenderbasis!Q$8,IF(H72=Kalenderbasis!R$7,Kalenderbasis!R$8,IF(H72=Kalenderbasis!S$7,Kalenderbasis!S$8,IF(H72=Kalenderbasis!T$7,Kalenderbasis!T$8,IF(H72=Kalenderbasis!U$7,Kalenderbasis!U$8,IF(H72=Kalenderbasis!V$7,Kalenderbasis!V$8,IF(H72=Kalenderbasis!W$7,Kalenderbasis!W$8,IF(H72=Kalenderbasis!X$7,Kalenderbasis!X$8,IF(H72=Kalenderbasis!Y$7,Kalenderbasis!Y$8,IF(H72=Kalenderbasis!Z$7,Kalenderbasis!Z$8,IF(H72=Kalenderbasis!AA$7,Kalenderbasis!AA$8,IF(H72=Kalenderbasis!AB$7,Kalenderbasis!AB$8,IF(H72=Kalenderbasis!O$7,Kalenderbasis!O$8,IF(H72=Kalenderbasis!P$7,Kalenderbasis!P$8,""))))))))))))))))))))))</f>
        <v/>
      </c>
      <c r="J72" s="20" t="str">
        <f t="shared" si="38"/>
        <v/>
      </c>
      <c r="K72" s="25"/>
      <c r="L72" s="22"/>
      <c r="M72" s="22"/>
      <c r="N72" s="22"/>
      <c r="O72" s="22"/>
      <c r="P72" s="22"/>
      <c r="Q72" s="22"/>
      <c r="R72" s="22"/>
      <c r="S72" s="35"/>
      <c r="U72" s="20" t="str">
        <f t="shared" si="39"/>
        <v/>
      </c>
      <c r="V72" s="13">
        <f t="shared" si="40"/>
        <v>0</v>
      </c>
      <c r="W72" s="13">
        <f>SUM(V$2:V72)</f>
        <v>10</v>
      </c>
      <c r="AA72" s="13">
        <f t="shared" ref="AA72:AA83" si="44">IF(I72="",0,1)</f>
        <v>0</v>
      </c>
      <c r="AD72" s="20">
        <f t="shared" si="33"/>
        <v>0</v>
      </c>
      <c r="AE72" s="20">
        <f t="shared" si="32"/>
        <v>0</v>
      </c>
      <c r="AF72" s="20">
        <f t="shared" si="32"/>
        <v>0</v>
      </c>
      <c r="AG72" s="20">
        <f t="shared" si="32"/>
        <v>0</v>
      </c>
      <c r="AH72" s="20">
        <f t="shared" si="32"/>
        <v>0</v>
      </c>
      <c r="AI72" s="20">
        <f t="shared" si="32"/>
        <v>0</v>
      </c>
      <c r="AJ72" s="20">
        <f t="shared" si="32"/>
        <v>0</v>
      </c>
      <c r="AK72" s="20"/>
      <c r="AL72" s="20"/>
      <c r="AM72" s="20">
        <f t="shared" si="35"/>
        <v>0</v>
      </c>
      <c r="AN72" s="20">
        <f t="shared" si="34"/>
        <v>0</v>
      </c>
      <c r="AO72" s="20">
        <f t="shared" si="34"/>
        <v>0</v>
      </c>
      <c r="AP72" s="20">
        <f t="shared" si="34"/>
        <v>0</v>
      </c>
      <c r="AQ72" s="20">
        <f t="shared" si="34"/>
        <v>0</v>
      </c>
      <c r="AR72" s="20">
        <f t="shared" si="34"/>
        <v>0</v>
      </c>
      <c r="AS72" s="20">
        <f t="shared" si="34"/>
        <v>0</v>
      </c>
    </row>
    <row r="73" spans="1:45" x14ac:dyDescent="0.25">
      <c r="A73" s="13" t="str">
        <f>IF(MAX(W$2:W73)=W72,"",MAX(W$2:W73))</f>
        <v/>
      </c>
      <c r="B73" s="34"/>
      <c r="C73" s="20"/>
      <c r="D73" s="20"/>
      <c r="E73" s="23" t="str">
        <f>IF(H73=Kalenderbasis!AH$11,Kalenderbasis!AK$11,IF(H73=Kalenderbasis!AH$12,Kalenderbasis!AK$12,IF(H73=Kalenderbasis!AH$13,Kalenderbasis!AK$13,IF(H73=Kalenderbasis!AH$14,Kalenderbasis!AK$14,IF(H73=Kalenderbasis!AH$15,Kalenderbasis!AK$15,IF(H73=Kalenderbasis!AH$16,Kalenderbasis!AK$16,IF(H73=Kalenderbasis!AH$17,Kalenderbasis!AK$17,IF(H73=Kalenderbasis!AH$18,Kalenderbasis!AK$18,""))))))))</f>
        <v/>
      </c>
      <c r="F73" s="43" t="str">
        <f>IF(C73="K",MAX(F$2:F72)+1,"")</f>
        <v/>
      </c>
      <c r="G73" s="20">
        <f t="shared" si="43"/>
        <v>3</v>
      </c>
      <c r="H73" s="21">
        <f t="shared" si="27"/>
        <v>45727</v>
      </c>
      <c r="I73" s="24" t="str">
        <f>IF(H73=Kalenderbasis!N$7,"Aschermittwoch",IF(H73=Kalenderbasis!H$7,"Karfreitag",IF(H73=Kalenderbasis!F$7,"Ostersonntag",IF(H73=Kalenderbasis!G$7,"Ostermontag",IF(H73=Kalenderbasis!J$7,"Christi Himmelfahrt",IF(H73=Kalenderbasis!K$7,"Pfingst-Sonntag",IF(H73=Kalenderbasis!L$7,"Pfingst-Montag",IF(H73=Kalenderbasis!M$7,"Fronleichnam",IF(H73=Kalenderbasis!Q$7,Kalenderbasis!Q$8,IF(H73=Kalenderbasis!R$7,Kalenderbasis!R$8,IF(H73=Kalenderbasis!S$7,Kalenderbasis!S$8,IF(H73=Kalenderbasis!T$7,Kalenderbasis!T$8,IF(H73=Kalenderbasis!U$7,Kalenderbasis!U$8,IF(H73=Kalenderbasis!V$7,Kalenderbasis!V$8,IF(H73=Kalenderbasis!W$7,Kalenderbasis!W$8,IF(H73=Kalenderbasis!X$7,Kalenderbasis!X$8,IF(H73=Kalenderbasis!Y$7,Kalenderbasis!Y$8,IF(H73=Kalenderbasis!Z$7,Kalenderbasis!Z$8,IF(H73=Kalenderbasis!AA$7,Kalenderbasis!AA$8,IF(H73=Kalenderbasis!AB$7,Kalenderbasis!AB$8,IF(H73=Kalenderbasis!O$7,Kalenderbasis!O$8,IF(H73=Kalenderbasis!P$7,Kalenderbasis!P$8,""))))))))))))))))))))))</f>
        <v/>
      </c>
      <c r="J73" s="20" t="str">
        <f t="shared" si="38"/>
        <v/>
      </c>
      <c r="K73" s="25"/>
      <c r="L73" s="22"/>
      <c r="M73" s="22"/>
      <c r="N73" s="22"/>
      <c r="O73" s="22"/>
      <c r="P73" s="22"/>
      <c r="Q73" s="22"/>
      <c r="R73" s="22"/>
      <c r="S73" s="35"/>
      <c r="U73" s="20" t="str">
        <f t="shared" si="39"/>
        <v/>
      </c>
      <c r="V73" s="13">
        <f t="shared" si="40"/>
        <v>0</v>
      </c>
      <c r="W73" s="13">
        <f>SUM(V$2:V73)</f>
        <v>10</v>
      </c>
      <c r="AA73" s="13">
        <f t="shared" si="44"/>
        <v>0</v>
      </c>
      <c r="AD73" s="20">
        <f t="shared" si="33"/>
        <v>0</v>
      </c>
      <c r="AE73" s="20">
        <f t="shared" si="32"/>
        <v>0</v>
      </c>
      <c r="AF73" s="20">
        <f t="shared" si="32"/>
        <v>0</v>
      </c>
      <c r="AG73" s="20">
        <f t="shared" si="32"/>
        <v>0</v>
      </c>
      <c r="AH73" s="20">
        <f t="shared" si="32"/>
        <v>0</v>
      </c>
      <c r="AI73" s="20">
        <f t="shared" si="32"/>
        <v>0</v>
      </c>
      <c r="AJ73" s="20">
        <f t="shared" si="32"/>
        <v>0</v>
      </c>
      <c r="AK73" s="20"/>
      <c r="AL73" s="20"/>
      <c r="AM73" s="20">
        <f t="shared" si="35"/>
        <v>0</v>
      </c>
      <c r="AN73" s="20">
        <f t="shared" si="34"/>
        <v>0</v>
      </c>
      <c r="AO73" s="20">
        <f t="shared" si="34"/>
        <v>0</v>
      </c>
      <c r="AP73" s="20">
        <f t="shared" si="34"/>
        <v>0</v>
      </c>
      <c r="AQ73" s="20">
        <f t="shared" si="34"/>
        <v>0</v>
      </c>
      <c r="AR73" s="20">
        <f t="shared" si="34"/>
        <v>0</v>
      </c>
      <c r="AS73" s="20">
        <f t="shared" si="34"/>
        <v>0</v>
      </c>
    </row>
    <row r="74" spans="1:45" x14ac:dyDescent="0.25">
      <c r="A74" s="13" t="str">
        <f>IF(MAX(W$2:W74)=W73,"",MAX(W$2:W74))</f>
        <v/>
      </c>
      <c r="B74" s="34"/>
      <c r="C74" s="20"/>
      <c r="D74" s="20"/>
      <c r="E74" s="23" t="str">
        <f>IF(H74=Kalenderbasis!AH$11,Kalenderbasis!AK$11,IF(H74=Kalenderbasis!AH$12,Kalenderbasis!AK$12,IF(H74=Kalenderbasis!AH$13,Kalenderbasis!AK$13,IF(H74=Kalenderbasis!AH$14,Kalenderbasis!AK$14,IF(H74=Kalenderbasis!AH$15,Kalenderbasis!AK$15,IF(H74=Kalenderbasis!AH$16,Kalenderbasis!AK$16,IF(H74=Kalenderbasis!AH$17,Kalenderbasis!AK$17,IF(H74=Kalenderbasis!AH$18,Kalenderbasis!AK$18,""))))))))</f>
        <v/>
      </c>
      <c r="F74" s="43" t="str">
        <f>IF(C74="K",MAX(F$2:F73)+1,"")</f>
        <v/>
      </c>
      <c r="G74" s="20">
        <f t="shared" si="43"/>
        <v>4</v>
      </c>
      <c r="H74" s="21">
        <f t="shared" si="27"/>
        <v>45728</v>
      </c>
      <c r="I74" s="24" t="str">
        <f>IF(H74=Kalenderbasis!N$7,"Aschermittwoch",IF(H74=Kalenderbasis!H$7,"Karfreitag",IF(H74=Kalenderbasis!F$7,"Ostersonntag",IF(H74=Kalenderbasis!G$7,"Ostermontag",IF(H74=Kalenderbasis!J$7,"Christi Himmelfahrt",IF(H74=Kalenderbasis!K$7,"Pfingst-Sonntag",IF(H74=Kalenderbasis!L$7,"Pfingst-Montag",IF(H74=Kalenderbasis!M$7,"Fronleichnam",IF(H74=Kalenderbasis!Q$7,Kalenderbasis!Q$8,IF(H74=Kalenderbasis!R$7,Kalenderbasis!R$8,IF(H74=Kalenderbasis!S$7,Kalenderbasis!S$8,IF(H74=Kalenderbasis!T$7,Kalenderbasis!T$8,IF(H74=Kalenderbasis!U$7,Kalenderbasis!U$8,IF(H74=Kalenderbasis!V$7,Kalenderbasis!V$8,IF(H74=Kalenderbasis!W$7,Kalenderbasis!W$8,IF(H74=Kalenderbasis!X$7,Kalenderbasis!X$8,IF(H74=Kalenderbasis!Y$7,Kalenderbasis!Y$8,IF(H74=Kalenderbasis!Z$7,Kalenderbasis!Z$8,IF(H74=Kalenderbasis!AA$7,Kalenderbasis!AA$8,IF(H74=Kalenderbasis!AB$7,Kalenderbasis!AB$8,IF(H74=Kalenderbasis!O$7,Kalenderbasis!O$8,IF(H74=Kalenderbasis!P$7,Kalenderbasis!P$8,""))))))))))))))))))))))</f>
        <v/>
      </c>
      <c r="J74" s="20" t="str">
        <f t="shared" si="38"/>
        <v/>
      </c>
      <c r="K74" s="25"/>
      <c r="L74" s="22"/>
      <c r="M74" s="22"/>
      <c r="N74" s="22"/>
      <c r="O74" s="22"/>
      <c r="P74" s="22"/>
      <c r="Q74" s="22"/>
      <c r="R74" s="22"/>
      <c r="S74" s="35"/>
      <c r="U74" s="20" t="str">
        <f t="shared" si="39"/>
        <v/>
      </c>
      <c r="V74" s="13">
        <f t="shared" si="40"/>
        <v>0</v>
      </c>
      <c r="W74" s="13">
        <f>SUM(V$2:V74)</f>
        <v>10</v>
      </c>
      <c r="AA74" s="13">
        <f t="shared" si="44"/>
        <v>0</v>
      </c>
      <c r="AD74" s="20">
        <f t="shared" si="33"/>
        <v>0</v>
      </c>
      <c r="AE74" s="20">
        <f t="shared" si="32"/>
        <v>0</v>
      </c>
      <c r="AF74" s="20">
        <f t="shared" si="32"/>
        <v>0</v>
      </c>
      <c r="AG74" s="20">
        <f t="shared" si="32"/>
        <v>0</v>
      </c>
      <c r="AH74" s="20">
        <f t="shared" si="32"/>
        <v>0</v>
      </c>
      <c r="AI74" s="20">
        <f t="shared" si="32"/>
        <v>0</v>
      </c>
      <c r="AJ74" s="20">
        <f t="shared" si="32"/>
        <v>0</v>
      </c>
      <c r="AK74" s="20"/>
      <c r="AL74" s="20"/>
      <c r="AM74" s="20">
        <f t="shared" si="35"/>
        <v>0</v>
      </c>
      <c r="AN74" s="20">
        <f t="shared" si="34"/>
        <v>0</v>
      </c>
      <c r="AO74" s="20">
        <f t="shared" si="34"/>
        <v>0</v>
      </c>
      <c r="AP74" s="20">
        <f t="shared" si="34"/>
        <v>0</v>
      </c>
      <c r="AQ74" s="20">
        <f t="shared" si="34"/>
        <v>0</v>
      </c>
      <c r="AR74" s="20">
        <f t="shared" si="34"/>
        <v>0</v>
      </c>
      <c r="AS74" s="20">
        <f t="shared" si="34"/>
        <v>0</v>
      </c>
    </row>
    <row r="75" spans="1:45" x14ac:dyDescent="0.25">
      <c r="A75" s="13">
        <f>IF(MAX(W$2:W75)=W74,"",MAX(W$2:W75))</f>
        <v>11</v>
      </c>
      <c r="B75" s="34" t="s">
        <v>28</v>
      </c>
      <c r="C75" s="20" t="s">
        <v>44</v>
      </c>
      <c r="D75" s="20"/>
      <c r="E75" s="23" t="str">
        <f>IF(H75=Kalenderbasis!AH$11,Kalenderbasis!AK$11,IF(H75=Kalenderbasis!AH$12,Kalenderbasis!AK$12,IF(H75=Kalenderbasis!AH$13,Kalenderbasis!AK$13,IF(H75=Kalenderbasis!AH$14,Kalenderbasis!AK$14,IF(H75=Kalenderbasis!AH$15,Kalenderbasis!AK$15,IF(H75=Kalenderbasis!AH$16,Kalenderbasis!AK$16,IF(H75=Kalenderbasis!AH$17,Kalenderbasis!AK$17,IF(H75=Kalenderbasis!AH$18,Kalenderbasis!AK$18,""))))))))</f>
        <v/>
      </c>
      <c r="F75" s="43" t="str">
        <f>IF(C75="K",MAX(F$2:F74)+1,"")</f>
        <v/>
      </c>
      <c r="G75" s="20">
        <f t="shared" si="43"/>
        <v>5</v>
      </c>
      <c r="H75" s="21">
        <f t="shared" si="27"/>
        <v>45729</v>
      </c>
      <c r="I75" s="24" t="str">
        <f>IF(H75=Kalenderbasis!N$7,"Aschermittwoch",IF(H75=Kalenderbasis!H$7,"Karfreitag",IF(H75=Kalenderbasis!F$7,"Ostersonntag",IF(H75=Kalenderbasis!G$7,"Ostermontag",IF(H75=Kalenderbasis!J$7,"Christi Himmelfahrt",IF(H75=Kalenderbasis!K$7,"Pfingst-Sonntag",IF(H75=Kalenderbasis!L$7,"Pfingst-Montag",IF(H75=Kalenderbasis!M$7,"Fronleichnam",IF(H75=Kalenderbasis!Q$7,Kalenderbasis!Q$8,IF(H75=Kalenderbasis!R$7,Kalenderbasis!R$8,IF(H75=Kalenderbasis!S$7,Kalenderbasis!S$8,IF(H75=Kalenderbasis!T$7,Kalenderbasis!T$8,IF(H75=Kalenderbasis!U$7,Kalenderbasis!U$8,IF(H75=Kalenderbasis!V$7,Kalenderbasis!V$8,IF(H75=Kalenderbasis!W$7,Kalenderbasis!W$8,IF(H75=Kalenderbasis!X$7,Kalenderbasis!X$8,IF(H75=Kalenderbasis!Y$7,Kalenderbasis!Y$8,IF(H75=Kalenderbasis!Z$7,Kalenderbasis!Z$8,IF(H75=Kalenderbasis!AA$7,Kalenderbasis!AA$8,IF(H75=Kalenderbasis!AB$7,Kalenderbasis!AB$8,IF(H75=Kalenderbasis!O$7,Kalenderbasis!O$8,IF(H75=Kalenderbasis!P$7,Kalenderbasis!P$8,""))))))))))))))))))))))</f>
        <v/>
      </c>
      <c r="J75" s="20" t="str">
        <f t="shared" si="38"/>
        <v>Burggraben</v>
      </c>
      <c r="K75" s="25" t="s">
        <v>18</v>
      </c>
      <c r="L75" s="22"/>
      <c r="M75" s="22"/>
      <c r="N75" s="22"/>
      <c r="O75" s="22"/>
      <c r="P75" s="22"/>
      <c r="Q75" s="22"/>
      <c r="R75" s="22"/>
      <c r="S75" s="35"/>
      <c r="U75" s="20" t="str">
        <f t="shared" si="39"/>
        <v/>
      </c>
      <c r="V75" s="13">
        <f t="shared" si="40"/>
        <v>1</v>
      </c>
      <c r="W75" s="13">
        <f>SUM(V$2:V75)</f>
        <v>11</v>
      </c>
      <c r="AA75" s="13">
        <f t="shared" si="44"/>
        <v>0</v>
      </c>
      <c r="AD75" s="20">
        <f t="shared" si="33"/>
        <v>0</v>
      </c>
      <c r="AE75" s="20">
        <f t="shared" si="32"/>
        <v>0</v>
      </c>
      <c r="AF75" s="20">
        <f t="shared" si="32"/>
        <v>0</v>
      </c>
      <c r="AG75" s="20">
        <f t="shared" si="32"/>
        <v>0</v>
      </c>
      <c r="AH75" s="20">
        <f t="shared" si="32"/>
        <v>0</v>
      </c>
      <c r="AI75" s="20">
        <f t="shared" si="32"/>
        <v>0</v>
      </c>
      <c r="AJ75" s="20">
        <f t="shared" si="32"/>
        <v>0</v>
      </c>
      <c r="AK75" s="20"/>
      <c r="AL75" s="20"/>
      <c r="AM75" s="20">
        <f t="shared" si="35"/>
        <v>0</v>
      </c>
      <c r="AN75" s="20">
        <f t="shared" si="34"/>
        <v>1</v>
      </c>
      <c r="AO75" s="20">
        <f t="shared" si="34"/>
        <v>0</v>
      </c>
      <c r="AP75" s="20">
        <f t="shared" si="34"/>
        <v>0</v>
      </c>
      <c r="AQ75" s="20">
        <f t="shared" si="34"/>
        <v>0</v>
      </c>
      <c r="AR75" s="20">
        <f t="shared" si="34"/>
        <v>0</v>
      </c>
      <c r="AS75" s="20">
        <f t="shared" si="34"/>
        <v>0</v>
      </c>
    </row>
    <row r="76" spans="1:45" x14ac:dyDescent="0.25">
      <c r="A76" s="13" t="str">
        <f>IF(MAX(W$2:W76)=W75,"",MAX(W$2:W76))</f>
        <v/>
      </c>
      <c r="B76" s="34"/>
      <c r="C76" s="20"/>
      <c r="D76" s="20"/>
      <c r="E76" s="23" t="str">
        <f>IF(H76=Kalenderbasis!AH$11,Kalenderbasis!AK$11,IF(H76=Kalenderbasis!AH$12,Kalenderbasis!AK$12,IF(H76=Kalenderbasis!AH$13,Kalenderbasis!AK$13,IF(H76=Kalenderbasis!AH$14,Kalenderbasis!AK$14,IF(H76=Kalenderbasis!AH$15,Kalenderbasis!AK$15,IF(H76=Kalenderbasis!AH$16,Kalenderbasis!AK$16,IF(H76=Kalenderbasis!AH$17,Kalenderbasis!AK$17,IF(H76=Kalenderbasis!AH$18,Kalenderbasis!AK$18,""))))))))</f>
        <v/>
      </c>
      <c r="F76" s="43" t="str">
        <f>IF(C76="K",MAX(F$2:F75)+1,"")</f>
        <v/>
      </c>
      <c r="G76" s="20">
        <f t="shared" si="43"/>
        <v>6</v>
      </c>
      <c r="H76" s="21">
        <f t="shared" si="27"/>
        <v>45730</v>
      </c>
      <c r="I76" s="24" t="str">
        <f>IF(H76=Kalenderbasis!N$7,"Aschermittwoch",IF(H76=Kalenderbasis!H$7,"Karfreitag",IF(H76=Kalenderbasis!F$7,"Ostersonntag",IF(H76=Kalenderbasis!G$7,"Ostermontag",IF(H76=Kalenderbasis!J$7,"Christi Himmelfahrt",IF(H76=Kalenderbasis!K$7,"Pfingst-Sonntag",IF(H76=Kalenderbasis!L$7,"Pfingst-Montag",IF(H76=Kalenderbasis!M$7,"Fronleichnam",IF(H76=Kalenderbasis!Q$7,Kalenderbasis!Q$8,IF(H76=Kalenderbasis!R$7,Kalenderbasis!R$8,IF(H76=Kalenderbasis!S$7,Kalenderbasis!S$8,IF(H76=Kalenderbasis!T$7,Kalenderbasis!T$8,IF(H76=Kalenderbasis!U$7,Kalenderbasis!U$8,IF(H76=Kalenderbasis!V$7,Kalenderbasis!V$8,IF(H76=Kalenderbasis!W$7,Kalenderbasis!W$8,IF(H76=Kalenderbasis!X$7,Kalenderbasis!X$8,IF(H76=Kalenderbasis!Y$7,Kalenderbasis!Y$8,IF(H76=Kalenderbasis!Z$7,Kalenderbasis!Z$8,IF(H76=Kalenderbasis!AA$7,Kalenderbasis!AA$8,IF(H76=Kalenderbasis!AB$7,Kalenderbasis!AB$8,IF(H76=Kalenderbasis!O$7,Kalenderbasis!O$8,IF(H76=Kalenderbasis!P$7,Kalenderbasis!P$8,""))))))))))))))))))))))</f>
        <v/>
      </c>
      <c r="J76" s="20" t="str">
        <f t="shared" si="38"/>
        <v/>
      </c>
      <c r="K76" s="25"/>
      <c r="L76" s="22"/>
      <c r="M76" s="22"/>
      <c r="N76" s="22"/>
      <c r="O76" s="22"/>
      <c r="P76" s="22"/>
      <c r="Q76" s="22"/>
      <c r="R76" s="22"/>
      <c r="S76" s="35"/>
      <c r="U76" s="20" t="str">
        <f t="shared" si="39"/>
        <v/>
      </c>
      <c r="V76" s="13">
        <f t="shared" si="40"/>
        <v>0</v>
      </c>
      <c r="W76" s="13">
        <f>SUM(V$2:V76)</f>
        <v>11</v>
      </c>
      <c r="AA76" s="13">
        <f t="shared" si="44"/>
        <v>0</v>
      </c>
      <c r="AD76" s="20">
        <f t="shared" si="33"/>
        <v>0</v>
      </c>
      <c r="AE76" s="20">
        <f t="shared" si="32"/>
        <v>0</v>
      </c>
      <c r="AF76" s="20">
        <f t="shared" si="32"/>
        <v>0</v>
      </c>
      <c r="AG76" s="20">
        <f t="shared" si="32"/>
        <v>0</v>
      </c>
      <c r="AH76" s="20">
        <f t="shared" si="32"/>
        <v>0</v>
      </c>
      <c r="AI76" s="20">
        <f t="shared" si="32"/>
        <v>0</v>
      </c>
      <c r="AJ76" s="20">
        <f t="shared" si="32"/>
        <v>0</v>
      </c>
      <c r="AK76" s="20"/>
      <c r="AL76" s="20"/>
      <c r="AM76" s="20">
        <f t="shared" si="35"/>
        <v>0</v>
      </c>
      <c r="AN76" s="20">
        <f t="shared" si="34"/>
        <v>0</v>
      </c>
      <c r="AO76" s="20">
        <f t="shared" si="34"/>
        <v>0</v>
      </c>
      <c r="AP76" s="20">
        <f t="shared" si="34"/>
        <v>0</v>
      </c>
      <c r="AQ76" s="20">
        <f t="shared" si="34"/>
        <v>0</v>
      </c>
      <c r="AR76" s="20">
        <f t="shared" si="34"/>
        <v>0</v>
      </c>
      <c r="AS76" s="20">
        <f t="shared" si="34"/>
        <v>0</v>
      </c>
    </row>
    <row r="77" spans="1:45" x14ac:dyDescent="0.25">
      <c r="A77" s="13" t="str">
        <f>IF(MAX(W$2:W77)=W76,"",MAX(W$2:W77))</f>
        <v/>
      </c>
      <c r="B77" s="34"/>
      <c r="C77" s="20"/>
      <c r="D77" s="20"/>
      <c r="E77" s="23" t="str">
        <f>IF(H77=Kalenderbasis!AH$11,Kalenderbasis!AK$11,IF(H77=Kalenderbasis!AH$12,Kalenderbasis!AK$12,IF(H77=Kalenderbasis!AH$13,Kalenderbasis!AK$13,IF(H77=Kalenderbasis!AH$14,Kalenderbasis!AK$14,IF(H77=Kalenderbasis!AH$15,Kalenderbasis!AK$15,IF(H77=Kalenderbasis!AH$16,Kalenderbasis!AK$16,IF(H77=Kalenderbasis!AH$17,Kalenderbasis!AK$17,IF(H77=Kalenderbasis!AH$18,Kalenderbasis!AK$18,""))))))))</f>
        <v/>
      </c>
      <c r="F77" s="43" t="str">
        <f>IF(C77="K",MAX(F$2:F76)+1,"")</f>
        <v/>
      </c>
      <c r="G77" s="20">
        <f t="shared" si="43"/>
        <v>7</v>
      </c>
      <c r="H77" s="21">
        <f t="shared" si="27"/>
        <v>45731</v>
      </c>
      <c r="I77" s="24" t="str">
        <f>IF(H77=Kalenderbasis!N$7,"Aschermittwoch",IF(H77=Kalenderbasis!H$7,"Karfreitag",IF(H77=Kalenderbasis!F$7,"Ostersonntag",IF(H77=Kalenderbasis!G$7,"Ostermontag",IF(H77=Kalenderbasis!J$7,"Christi Himmelfahrt",IF(H77=Kalenderbasis!K$7,"Pfingst-Sonntag",IF(H77=Kalenderbasis!L$7,"Pfingst-Montag",IF(H77=Kalenderbasis!M$7,"Fronleichnam",IF(H77=Kalenderbasis!Q$7,Kalenderbasis!Q$8,IF(H77=Kalenderbasis!R$7,Kalenderbasis!R$8,IF(H77=Kalenderbasis!S$7,Kalenderbasis!S$8,IF(H77=Kalenderbasis!T$7,Kalenderbasis!T$8,IF(H77=Kalenderbasis!U$7,Kalenderbasis!U$8,IF(H77=Kalenderbasis!V$7,Kalenderbasis!V$8,IF(H77=Kalenderbasis!W$7,Kalenderbasis!W$8,IF(H77=Kalenderbasis!X$7,Kalenderbasis!X$8,IF(H77=Kalenderbasis!Y$7,Kalenderbasis!Y$8,IF(H77=Kalenderbasis!Z$7,Kalenderbasis!Z$8,IF(H77=Kalenderbasis!AA$7,Kalenderbasis!AA$8,IF(H77=Kalenderbasis!AB$7,Kalenderbasis!AB$8,IF(H77=Kalenderbasis!O$7,Kalenderbasis!O$8,IF(H77=Kalenderbasis!P$7,Kalenderbasis!P$8,""))))))))))))))))))))))</f>
        <v/>
      </c>
      <c r="J77" s="20" t="str">
        <f t="shared" si="38"/>
        <v/>
      </c>
      <c r="K77" s="25"/>
      <c r="L77" s="22"/>
      <c r="M77" s="22"/>
      <c r="N77" s="22"/>
      <c r="O77" s="22"/>
      <c r="P77" s="22"/>
      <c r="Q77" s="22"/>
      <c r="R77" s="22"/>
      <c r="S77" s="35"/>
      <c r="U77" s="20" t="str">
        <f t="shared" si="39"/>
        <v/>
      </c>
      <c r="V77" s="13">
        <f t="shared" si="40"/>
        <v>0</v>
      </c>
      <c r="W77" s="13">
        <f>SUM(V$2:V77)</f>
        <v>11</v>
      </c>
      <c r="AA77" s="13">
        <f t="shared" si="44"/>
        <v>0</v>
      </c>
      <c r="AD77" s="20">
        <f t="shared" si="33"/>
        <v>0</v>
      </c>
      <c r="AE77" s="20">
        <f t="shared" si="32"/>
        <v>0</v>
      </c>
      <c r="AF77" s="20">
        <f t="shared" si="32"/>
        <v>0</v>
      </c>
      <c r="AG77" s="20">
        <f t="shared" si="32"/>
        <v>0</v>
      </c>
      <c r="AH77" s="20">
        <f t="shared" si="32"/>
        <v>0</v>
      </c>
      <c r="AI77" s="20">
        <f t="shared" si="32"/>
        <v>0</v>
      </c>
      <c r="AJ77" s="20">
        <f t="shared" si="32"/>
        <v>0</v>
      </c>
      <c r="AK77" s="20"/>
      <c r="AL77" s="20"/>
      <c r="AM77" s="20">
        <f t="shared" si="35"/>
        <v>0</v>
      </c>
      <c r="AN77" s="20">
        <f t="shared" si="34"/>
        <v>0</v>
      </c>
      <c r="AO77" s="20">
        <f t="shared" si="34"/>
        <v>0</v>
      </c>
      <c r="AP77" s="20">
        <f t="shared" si="34"/>
        <v>0</v>
      </c>
      <c r="AQ77" s="20">
        <f t="shared" si="34"/>
        <v>0</v>
      </c>
      <c r="AR77" s="20">
        <f t="shared" si="34"/>
        <v>0</v>
      </c>
      <c r="AS77" s="20">
        <f t="shared" si="34"/>
        <v>0</v>
      </c>
    </row>
    <row r="78" spans="1:45" x14ac:dyDescent="0.25">
      <c r="A78" s="13" t="str">
        <f>IF(MAX(W$2:W78)=W77,"",MAX(W$2:W78))</f>
        <v/>
      </c>
      <c r="B78" s="34"/>
      <c r="C78" s="20"/>
      <c r="D78" s="20"/>
      <c r="E78" s="23" t="str">
        <f>IF(H78=Kalenderbasis!AH$11,Kalenderbasis!AK$11,IF(H78=Kalenderbasis!AH$12,Kalenderbasis!AK$12,IF(H78=Kalenderbasis!AH$13,Kalenderbasis!AK$13,IF(H78=Kalenderbasis!AH$14,Kalenderbasis!AK$14,IF(H78=Kalenderbasis!AH$15,Kalenderbasis!AK$15,IF(H78=Kalenderbasis!AH$16,Kalenderbasis!AK$16,IF(H78=Kalenderbasis!AH$17,Kalenderbasis!AK$17,IF(H78=Kalenderbasis!AH$18,Kalenderbasis!AK$18,""))))))))</f>
        <v/>
      </c>
      <c r="F78" s="43" t="str">
        <f>IF(C78="K",MAX(F$2:F77)+1,"")</f>
        <v/>
      </c>
      <c r="G78" s="20">
        <f t="shared" si="43"/>
        <v>1</v>
      </c>
      <c r="H78" s="21">
        <f t="shared" si="27"/>
        <v>45732</v>
      </c>
      <c r="I78" s="24" t="str">
        <f>IF(H78=Kalenderbasis!N$7,"Aschermittwoch",IF(H78=Kalenderbasis!H$7,"Karfreitag",IF(H78=Kalenderbasis!F$7,"Ostersonntag",IF(H78=Kalenderbasis!G$7,"Ostermontag",IF(H78=Kalenderbasis!J$7,"Christi Himmelfahrt",IF(H78=Kalenderbasis!K$7,"Pfingst-Sonntag",IF(H78=Kalenderbasis!L$7,"Pfingst-Montag",IF(H78=Kalenderbasis!M$7,"Fronleichnam",IF(H78=Kalenderbasis!Q$7,Kalenderbasis!Q$8,IF(H78=Kalenderbasis!R$7,Kalenderbasis!R$8,IF(H78=Kalenderbasis!S$7,Kalenderbasis!S$8,IF(H78=Kalenderbasis!T$7,Kalenderbasis!T$8,IF(H78=Kalenderbasis!U$7,Kalenderbasis!U$8,IF(H78=Kalenderbasis!V$7,Kalenderbasis!V$8,IF(H78=Kalenderbasis!W$7,Kalenderbasis!W$8,IF(H78=Kalenderbasis!X$7,Kalenderbasis!X$8,IF(H78=Kalenderbasis!Y$7,Kalenderbasis!Y$8,IF(H78=Kalenderbasis!Z$7,Kalenderbasis!Z$8,IF(H78=Kalenderbasis!AA$7,Kalenderbasis!AA$8,IF(H78=Kalenderbasis!AB$7,Kalenderbasis!AB$8,IF(H78=Kalenderbasis!O$7,Kalenderbasis!O$8,IF(H78=Kalenderbasis!P$7,Kalenderbasis!P$8,""))))))))))))))))))))))</f>
        <v/>
      </c>
      <c r="J78" s="20" t="str">
        <f t="shared" ref="J78:J79" si="45">IF(C78="K","Kapitel",IF(C78="B","Burggraben",""))</f>
        <v/>
      </c>
      <c r="K78" s="25"/>
      <c r="L78" s="22"/>
      <c r="M78" s="22"/>
      <c r="N78" s="22"/>
      <c r="O78" s="22"/>
      <c r="P78" s="22"/>
      <c r="Q78" s="22"/>
      <c r="R78" s="22"/>
      <c r="S78" s="35"/>
      <c r="U78" s="20" t="str">
        <f t="shared" si="39"/>
        <v/>
      </c>
      <c r="V78" s="13">
        <f t="shared" si="40"/>
        <v>0</v>
      </c>
      <c r="W78" s="13">
        <f>SUM(V$2:V78)</f>
        <v>11</v>
      </c>
      <c r="AA78" s="13">
        <f t="shared" si="44"/>
        <v>0</v>
      </c>
      <c r="AD78" s="20">
        <f t="shared" si="33"/>
        <v>0</v>
      </c>
      <c r="AE78" s="20">
        <f t="shared" si="32"/>
        <v>0</v>
      </c>
      <c r="AF78" s="20">
        <f t="shared" si="32"/>
        <v>0</v>
      </c>
      <c r="AG78" s="20">
        <f t="shared" si="32"/>
        <v>0</v>
      </c>
      <c r="AH78" s="20">
        <f t="shared" si="32"/>
        <v>0</v>
      </c>
      <c r="AI78" s="20">
        <f t="shared" si="32"/>
        <v>0</v>
      </c>
      <c r="AJ78" s="20">
        <f t="shared" si="32"/>
        <v>0</v>
      </c>
      <c r="AK78" s="20"/>
      <c r="AL78" s="20"/>
      <c r="AM78" s="20">
        <f t="shared" si="35"/>
        <v>0</v>
      </c>
      <c r="AN78" s="20">
        <f t="shared" si="34"/>
        <v>0</v>
      </c>
      <c r="AO78" s="20">
        <f t="shared" si="34"/>
        <v>0</v>
      </c>
      <c r="AP78" s="20">
        <f t="shared" si="34"/>
        <v>0</v>
      </c>
      <c r="AQ78" s="20">
        <f t="shared" si="34"/>
        <v>0</v>
      </c>
      <c r="AR78" s="20">
        <f t="shared" si="34"/>
        <v>0</v>
      </c>
      <c r="AS78" s="20">
        <f t="shared" si="34"/>
        <v>0</v>
      </c>
    </row>
    <row r="79" spans="1:45" x14ac:dyDescent="0.25">
      <c r="A79" s="13" t="str">
        <f>IF(MAX(W$2:W79)=W78,"",MAX(W$2:W79))</f>
        <v/>
      </c>
      <c r="B79" s="34"/>
      <c r="C79" s="20"/>
      <c r="D79" s="20"/>
      <c r="E79" s="23" t="str">
        <f>IF(H79=Kalenderbasis!AH$11,Kalenderbasis!AK$11,IF(H79=Kalenderbasis!AH$12,Kalenderbasis!AK$12,IF(H79=Kalenderbasis!AH$13,Kalenderbasis!AK$13,IF(H79=Kalenderbasis!AH$14,Kalenderbasis!AK$14,IF(H79=Kalenderbasis!AH$15,Kalenderbasis!AK$15,IF(H79=Kalenderbasis!AH$16,Kalenderbasis!AK$16,IF(H79=Kalenderbasis!AH$17,Kalenderbasis!AK$17,IF(H79=Kalenderbasis!AH$18,Kalenderbasis!AK$18,""))))))))</f>
        <v/>
      </c>
      <c r="F79" s="43" t="str">
        <f>IF(C79="K",MAX(F$2:F78)+1,"")</f>
        <v/>
      </c>
      <c r="G79" s="20">
        <f t="shared" si="43"/>
        <v>2</v>
      </c>
      <c r="H79" s="21">
        <f t="shared" si="27"/>
        <v>45733</v>
      </c>
      <c r="I79" s="24" t="str">
        <f>IF(H79=Kalenderbasis!N$7,"Aschermittwoch",IF(H79=Kalenderbasis!H$7,"Karfreitag",IF(H79=Kalenderbasis!F$7,"Ostersonntag",IF(H79=Kalenderbasis!G$7,"Ostermontag",IF(H79=Kalenderbasis!J$7,"Christi Himmelfahrt",IF(H79=Kalenderbasis!K$7,"Pfingst-Sonntag",IF(H79=Kalenderbasis!L$7,"Pfingst-Montag",IF(H79=Kalenderbasis!M$7,"Fronleichnam",IF(H79=Kalenderbasis!Q$7,Kalenderbasis!Q$8,IF(H79=Kalenderbasis!R$7,Kalenderbasis!R$8,IF(H79=Kalenderbasis!S$7,Kalenderbasis!S$8,IF(H79=Kalenderbasis!T$7,Kalenderbasis!T$8,IF(H79=Kalenderbasis!U$7,Kalenderbasis!U$8,IF(H79=Kalenderbasis!V$7,Kalenderbasis!V$8,IF(H79=Kalenderbasis!W$7,Kalenderbasis!W$8,IF(H79=Kalenderbasis!X$7,Kalenderbasis!X$8,IF(H79=Kalenderbasis!Y$7,Kalenderbasis!Y$8,IF(H79=Kalenderbasis!Z$7,Kalenderbasis!Z$8,IF(H79=Kalenderbasis!AA$7,Kalenderbasis!AA$8,IF(H79=Kalenderbasis!AB$7,Kalenderbasis!AB$8,IF(H79=Kalenderbasis!O$7,Kalenderbasis!O$8,IF(H79=Kalenderbasis!P$7,Kalenderbasis!P$8,""))))))))))))))))))))))</f>
        <v/>
      </c>
      <c r="J79" s="20" t="str">
        <f t="shared" si="45"/>
        <v/>
      </c>
      <c r="K79" s="25"/>
      <c r="L79" s="22"/>
      <c r="M79" s="22"/>
      <c r="N79" s="22"/>
      <c r="O79" s="22"/>
      <c r="P79" s="22"/>
      <c r="Q79" s="22"/>
      <c r="R79" s="22"/>
      <c r="S79" s="35"/>
      <c r="U79" s="20" t="str">
        <f t="shared" si="39"/>
        <v/>
      </c>
      <c r="V79" s="13">
        <f t="shared" si="40"/>
        <v>0</v>
      </c>
      <c r="W79" s="13">
        <f>SUM(V$2:V79)</f>
        <v>11</v>
      </c>
      <c r="AA79" s="13">
        <f t="shared" si="44"/>
        <v>0</v>
      </c>
      <c r="AD79" s="20">
        <f t="shared" si="33"/>
        <v>0</v>
      </c>
      <c r="AE79" s="20">
        <f t="shared" si="32"/>
        <v>0</v>
      </c>
      <c r="AF79" s="20">
        <f t="shared" si="32"/>
        <v>0</v>
      </c>
      <c r="AG79" s="20">
        <f t="shared" si="32"/>
        <v>0</v>
      </c>
      <c r="AH79" s="20">
        <f t="shared" si="32"/>
        <v>0</v>
      </c>
      <c r="AI79" s="20">
        <f t="shared" si="32"/>
        <v>0</v>
      </c>
      <c r="AJ79" s="20">
        <f t="shared" si="32"/>
        <v>0</v>
      </c>
      <c r="AK79" s="20"/>
      <c r="AL79" s="20"/>
      <c r="AM79" s="20">
        <f t="shared" si="35"/>
        <v>0</v>
      </c>
      <c r="AN79" s="20">
        <f t="shared" si="34"/>
        <v>0</v>
      </c>
      <c r="AO79" s="20">
        <f t="shared" si="34"/>
        <v>0</v>
      </c>
      <c r="AP79" s="20">
        <f t="shared" si="34"/>
        <v>0</v>
      </c>
      <c r="AQ79" s="20">
        <f t="shared" si="34"/>
        <v>0</v>
      </c>
      <c r="AR79" s="20">
        <f t="shared" si="34"/>
        <v>0</v>
      </c>
      <c r="AS79" s="20">
        <f t="shared" si="34"/>
        <v>0</v>
      </c>
    </row>
    <row r="80" spans="1:45" x14ac:dyDescent="0.25">
      <c r="A80" s="13" t="str">
        <f>IF(MAX(W$2:W80)=W79,"",MAX(W$2:W80))</f>
        <v/>
      </c>
      <c r="B80" s="34"/>
      <c r="C80" s="20"/>
      <c r="D80" s="20"/>
      <c r="E80" s="23" t="str">
        <f>IF(H80=Kalenderbasis!AH$11,Kalenderbasis!AK$11,IF(H80=Kalenderbasis!AH$12,Kalenderbasis!AK$12,IF(H80=Kalenderbasis!AH$13,Kalenderbasis!AK$13,IF(H80=Kalenderbasis!AH$14,Kalenderbasis!AK$14,IF(H80=Kalenderbasis!AH$15,Kalenderbasis!AK$15,IF(H80=Kalenderbasis!AH$16,Kalenderbasis!AK$16,IF(H80=Kalenderbasis!AH$17,Kalenderbasis!AK$17,IF(H80=Kalenderbasis!AH$18,Kalenderbasis!AK$18,""))))))))</f>
        <v/>
      </c>
      <c r="F80" s="43" t="str">
        <f>IF(C80="K",MAX(F$2:F79)+1,"")</f>
        <v/>
      </c>
      <c r="G80" s="20">
        <f t="shared" si="43"/>
        <v>3</v>
      </c>
      <c r="H80" s="21">
        <f t="shared" si="27"/>
        <v>45734</v>
      </c>
      <c r="I80" s="24" t="str">
        <f>IF(H80=Kalenderbasis!N$7,"Aschermittwoch",IF(H80=Kalenderbasis!H$7,"Karfreitag",IF(H80=Kalenderbasis!F$7,"Ostersonntag",IF(H80=Kalenderbasis!G$7,"Ostermontag",IF(H80=Kalenderbasis!J$7,"Christi Himmelfahrt",IF(H80=Kalenderbasis!K$7,"Pfingst-Sonntag",IF(H80=Kalenderbasis!L$7,"Pfingst-Montag",IF(H80=Kalenderbasis!M$7,"Fronleichnam",IF(H80=Kalenderbasis!Q$7,Kalenderbasis!Q$8,IF(H80=Kalenderbasis!R$7,Kalenderbasis!R$8,IF(H80=Kalenderbasis!S$7,Kalenderbasis!S$8,IF(H80=Kalenderbasis!T$7,Kalenderbasis!T$8,IF(H80=Kalenderbasis!U$7,Kalenderbasis!U$8,IF(H80=Kalenderbasis!V$7,Kalenderbasis!V$8,IF(H80=Kalenderbasis!W$7,Kalenderbasis!W$8,IF(H80=Kalenderbasis!X$7,Kalenderbasis!X$8,IF(H80=Kalenderbasis!Y$7,Kalenderbasis!Y$8,IF(H80=Kalenderbasis!Z$7,Kalenderbasis!Z$8,IF(H80=Kalenderbasis!AA$7,Kalenderbasis!AA$8,IF(H80=Kalenderbasis!AB$7,Kalenderbasis!AB$8,IF(H80=Kalenderbasis!O$7,Kalenderbasis!O$8,IF(H80=Kalenderbasis!P$7,Kalenderbasis!P$8,""))))))))))))))))))))))</f>
        <v/>
      </c>
      <c r="J80" s="20" t="str">
        <f t="shared" si="38"/>
        <v/>
      </c>
      <c r="K80" s="25"/>
      <c r="L80" s="22"/>
      <c r="M80" s="22"/>
      <c r="N80" s="22"/>
      <c r="O80" s="22"/>
      <c r="P80" s="22"/>
      <c r="Q80" s="22"/>
      <c r="R80" s="22"/>
      <c r="S80" s="35"/>
      <c r="U80" s="20" t="str">
        <f t="shared" si="39"/>
        <v/>
      </c>
      <c r="V80" s="13">
        <f t="shared" si="40"/>
        <v>0</v>
      </c>
      <c r="W80" s="13">
        <f>SUM(V$2:V80)</f>
        <v>11</v>
      </c>
      <c r="AA80" s="13">
        <f t="shared" si="44"/>
        <v>0</v>
      </c>
      <c r="AD80" s="20">
        <f t="shared" si="33"/>
        <v>0</v>
      </c>
      <c r="AE80" s="20">
        <f t="shared" si="32"/>
        <v>0</v>
      </c>
      <c r="AF80" s="20">
        <f t="shared" si="32"/>
        <v>0</v>
      </c>
      <c r="AG80" s="20">
        <f t="shared" si="32"/>
        <v>0</v>
      </c>
      <c r="AH80" s="20">
        <f t="shared" si="32"/>
        <v>0</v>
      </c>
      <c r="AI80" s="20">
        <f t="shared" si="32"/>
        <v>0</v>
      </c>
      <c r="AJ80" s="20">
        <f t="shared" si="32"/>
        <v>0</v>
      </c>
      <c r="AK80" s="20"/>
      <c r="AL80" s="20"/>
      <c r="AM80" s="20">
        <f t="shared" si="35"/>
        <v>0</v>
      </c>
      <c r="AN80" s="20">
        <f t="shared" si="34"/>
        <v>0</v>
      </c>
      <c r="AO80" s="20">
        <f t="shared" si="34"/>
        <v>0</v>
      </c>
      <c r="AP80" s="20">
        <f t="shared" si="34"/>
        <v>0</v>
      </c>
      <c r="AQ80" s="20">
        <f t="shared" si="34"/>
        <v>0</v>
      </c>
      <c r="AR80" s="20">
        <f t="shared" si="34"/>
        <v>0</v>
      </c>
      <c r="AS80" s="20">
        <f t="shared" si="34"/>
        <v>0</v>
      </c>
    </row>
    <row r="81" spans="1:45" x14ac:dyDescent="0.25">
      <c r="A81" s="13" t="str">
        <f>IF(MAX(W$2:W81)=W80,"",MAX(W$2:W81))</f>
        <v/>
      </c>
      <c r="B81" s="34"/>
      <c r="C81" s="20"/>
      <c r="D81" s="20"/>
      <c r="E81" s="23" t="str">
        <f>IF(H81=Kalenderbasis!AH$11,Kalenderbasis!AK$11,IF(H81=Kalenderbasis!AH$12,Kalenderbasis!AK$12,IF(H81=Kalenderbasis!AH$13,Kalenderbasis!AK$13,IF(H81=Kalenderbasis!AH$14,Kalenderbasis!AK$14,IF(H81=Kalenderbasis!AH$15,Kalenderbasis!AK$15,IF(H81=Kalenderbasis!AH$16,Kalenderbasis!AK$16,IF(H81=Kalenderbasis!AH$17,Kalenderbasis!AK$17,IF(H81=Kalenderbasis!AH$18,Kalenderbasis!AK$18,""))))))))</f>
        <v/>
      </c>
      <c r="F81" s="43" t="str">
        <f>IF(C81="K",MAX(F$2:F80)+1,"")</f>
        <v/>
      </c>
      <c r="G81" s="20">
        <f t="shared" si="43"/>
        <v>4</v>
      </c>
      <c r="H81" s="21">
        <f t="shared" si="27"/>
        <v>45735</v>
      </c>
      <c r="I81" s="24" t="str">
        <f>IF(H81=Kalenderbasis!N$7,"Aschermittwoch",IF(H81=Kalenderbasis!H$7,"Karfreitag",IF(H81=Kalenderbasis!F$7,"Ostersonntag",IF(H81=Kalenderbasis!G$7,"Ostermontag",IF(H81=Kalenderbasis!J$7,"Christi Himmelfahrt",IF(H81=Kalenderbasis!K$7,"Pfingst-Sonntag",IF(H81=Kalenderbasis!L$7,"Pfingst-Montag",IF(H81=Kalenderbasis!M$7,"Fronleichnam",IF(H81=Kalenderbasis!Q$7,Kalenderbasis!Q$8,IF(H81=Kalenderbasis!R$7,Kalenderbasis!R$8,IF(H81=Kalenderbasis!S$7,Kalenderbasis!S$8,IF(H81=Kalenderbasis!T$7,Kalenderbasis!T$8,IF(H81=Kalenderbasis!U$7,Kalenderbasis!U$8,IF(H81=Kalenderbasis!V$7,Kalenderbasis!V$8,IF(H81=Kalenderbasis!W$7,Kalenderbasis!W$8,IF(H81=Kalenderbasis!X$7,Kalenderbasis!X$8,IF(H81=Kalenderbasis!Y$7,Kalenderbasis!Y$8,IF(H81=Kalenderbasis!Z$7,Kalenderbasis!Z$8,IF(H81=Kalenderbasis!AA$7,Kalenderbasis!AA$8,IF(H81=Kalenderbasis!AB$7,Kalenderbasis!AB$8,IF(H81=Kalenderbasis!O$7,Kalenderbasis!O$8,IF(H81=Kalenderbasis!P$7,Kalenderbasis!P$8,""))))))))))))))))))))))</f>
        <v/>
      </c>
      <c r="J81" s="20" t="str">
        <f t="shared" si="38"/>
        <v/>
      </c>
      <c r="K81" s="25"/>
      <c r="L81" s="22"/>
      <c r="M81" s="22"/>
      <c r="N81" s="22"/>
      <c r="O81" s="22"/>
      <c r="P81" s="22"/>
      <c r="Q81" s="22"/>
      <c r="R81" s="22"/>
      <c r="S81" s="35"/>
      <c r="U81" s="20" t="str">
        <f t="shared" si="39"/>
        <v/>
      </c>
      <c r="V81" s="13">
        <f t="shared" si="40"/>
        <v>0</v>
      </c>
      <c r="W81" s="13">
        <f>SUM(V$2:V81)</f>
        <v>11</v>
      </c>
      <c r="AA81" s="13">
        <f t="shared" si="44"/>
        <v>0</v>
      </c>
      <c r="AD81" s="20">
        <f t="shared" si="33"/>
        <v>0</v>
      </c>
      <c r="AE81" s="20">
        <f t="shared" si="32"/>
        <v>0</v>
      </c>
      <c r="AF81" s="20">
        <f t="shared" si="32"/>
        <v>0</v>
      </c>
      <c r="AG81" s="20">
        <f t="shared" si="32"/>
        <v>0</v>
      </c>
      <c r="AH81" s="20">
        <f t="shared" si="32"/>
        <v>0</v>
      </c>
      <c r="AI81" s="20">
        <f t="shared" si="32"/>
        <v>0</v>
      </c>
      <c r="AJ81" s="20">
        <f t="shared" si="32"/>
        <v>0</v>
      </c>
      <c r="AK81" s="20"/>
      <c r="AL81" s="20"/>
      <c r="AM81" s="20">
        <f t="shared" si="35"/>
        <v>0</v>
      </c>
      <c r="AN81" s="20">
        <f t="shared" si="34"/>
        <v>0</v>
      </c>
      <c r="AO81" s="20">
        <f t="shared" si="34"/>
        <v>0</v>
      </c>
      <c r="AP81" s="20">
        <f t="shared" si="34"/>
        <v>0</v>
      </c>
      <c r="AQ81" s="20">
        <f t="shared" si="34"/>
        <v>0</v>
      </c>
      <c r="AR81" s="20">
        <f t="shared" si="34"/>
        <v>0</v>
      </c>
      <c r="AS81" s="20">
        <f t="shared" si="34"/>
        <v>0</v>
      </c>
    </row>
    <row r="82" spans="1:45" x14ac:dyDescent="0.25">
      <c r="A82" s="13">
        <f>IF(MAX(W$2:W82)=W81,"",MAX(W$2:W82))</f>
        <v>12</v>
      </c>
      <c r="B82" s="34" t="s">
        <v>28</v>
      </c>
      <c r="C82" s="20" t="s">
        <v>29</v>
      </c>
      <c r="D82" s="20"/>
      <c r="E82" s="23" t="str">
        <f>IF(H82=Kalenderbasis!AH$11,Kalenderbasis!AK$11,IF(H82=Kalenderbasis!AH$12,Kalenderbasis!AK$12,IF(H82=Kalenderbasis!AH$13,Kalenderbasis!AK$13,IF(H82=Kalenderbasis!AH$14,Kalenderbasis!AK$14,IF(H82=Kalenderbasis!AH$15,Kalenderbasis!AK$15,IF(H82=Kalenderbasis!AH$16,Kalenderbasis!AK$16,IF(H82=Kalenderbasis!AH$17,Kalenderbasis!AK$17,IF(H82=Kalenderbasis!AH$18,Kalenderbasis!AK$18,""))))))))</f>
        <v/>
      </c>
      <c r="F82" s="43">
        <f>IF(C82="K",MAX(F$2:F81)+1,"")</f>
        <v>1281</v>
      </c>
      <c r="G82" s="20">
        <f t="shared" si="43"/>
        <v>5</v>
      </c>
      <c r="H82" s="21">
        <f t="shared" si="27"/>
        <v>45736</v>
      </c>
      <c r="I82" s="24" t="str">
        <f>IF(H82=Kalenderbasis!N$7,"Aschermittwoch",IF(H82=Kalenderbasis!H$7,"Karfreitag",IF(H82=Kalenderbasis!F$7,"Ostersonntag",IF(H82=Kalenderbasis!G$7,"Ostermontag",IF(H82=Kalenderbasis!J$7,"Christi Himmelfahrt",IF(H82=Kalenderbasis!K$7,"Pfingst-Sonntag",IF(H82=Kalenderbasis!L$7,"Pfingst-Montag",IF(H82=Kalenderbasis!M$7,"Fronleichnam",IF(H82=Kalenderbasis!Q$7,Kalenderbasis!Q$8,IF(H82=Kalenderbasis!R$7,Kalenderbasis!R$8,IF(H82=Kalenderbasis!S$7,Kalenderbasis!S$8,IF(H82=Kalenderbasis!T$7,Kalenderbasis!T$8,IF(H82=Kalenderbasis!U$7,Kalenderbasis!U$8,IF(H82=Kalenderbasis!V$7,Kalenderbasis!V$8,IF(H82=Kalenderbasis!W$7,Kalenderbasis!W$8,IF(H82=Kalenderbasis!X$7,Kalenderbasis!X$8,IF(H82=Kalenderbasis!Y$7,Kalenderbasis!Y$8,IF(H82=Kalenderbasis!Z$7,Kalenderbasis!Z$8,IF(H82=Kalenderbasis!AA$7,Kalenderbasis!AA$8,IF(H82=Kalenderbasis!AB$7,Kalenderbasis!AB$8,IF(H82=Kalenderbasis!O$7,Kalenderbasis!O$8,IF(H82=Kalenderbasis!P$7,Kalenderbasis!P$8,""))))))))))))))))))))))</f>
        <v/>
      </c>
      <c r="J82" s="20" t="s">
        <v>76</v>
      </c>
      <c r="K82" s="25" t="s">
        <v>12</v>
      </c>
      <c r="L82" s="22"/>
      <c r="M82" s="22"/>
      <c r="N82" s="22"/>
      <c r="O82" s="22"/>
      <c r="P82" s="22"/>
      <c r="Q82" s="22"/>
      <c r="R82" s="22"/>
      <c r="S82" s="35"/>
      <c r="U82" s="20" t="str">
        <f t="shared" si="39"/>
        <v/>
      </c>
      <c r="V82" s="13">
        <f t="shared" si="40"/>
        <v>1</v>
      </c>
      <c r="W82" s="13">
        <f>SUM(V$2:V82)</f>
        <v>12</v>
      </c>
      <c r="AA82" s="13">
        <f t="shared" si="44"/>
        <v>0</v>
      </c>
      <c r="AD82" s="20">
        <f t="shared" si="33"/>
        <v>1</v>
      </c>
      <c r="AE82" s="20">
        <f t="shared" si="32"/>
        <v>0</v>
      </c>
      <c r="AF82" s="20">
        <f t="shared" si="32"/>
        <v>0</v>
      </c>
      <c r="AG82" s="20">
        <f t="shared" si="32"/>
        <v>0</v>
      </c>
      <c r="AH82" s="20">
        <f t="shared" si="32"/>
        <v>0</v>
      </c>
      <c r="AI82" s="20">
        <f t="shared" si="32"/>
        <v>0</v>
      </c>
      <c r="AJ82" s="20">
        <f t="shared" si="32"/>
        <v>0</v>
      </c>
      <c r="AK82" s="20"/>
      <c r="AL82" s="20"/>
      <c r="AM82" s="20">
        <f t="shared" si="35"/>
        <v>0</v>
      </c>
      <c r="AN82" s="20">
        <f t="shared" si="34"/>
        <v>0</v>
      </c>
      <c r="AO82" s="20">
        <f t="shared" si="34"/>
        <v>0</v>
      </c>
      <c r="AP82" s="20">
        <f t="shared" si="34"/>
        <v>0</v>
      </c>
      <c r="AQ82" s="20">
        <f t="shared" si="34"/>
        <v>0</v>
      </c>
      <c r="AR82" s="20">
        <f t="shared" si="34"/>
        <v>0</v>
      </c>
      <c r="AS82" s="20">
        <f t="shared" si="34"/>
        <v>0</v>
      </c>
    </row>
    <row r="83" spans="1:45" x14ac:dyDescent="0.25">
      <c r="A83" s="13" t="str">
        <f>IF(MAX(W$2:W83)=W82,"",MAX(W$2:W83))</f>
        <v/>
      </c>
      <c r="B83" s="34"/>
      <c r="C83" s="20"/>
      <c r="D83" s="20"/>
      <c r="E83" s="23" t="str">
        <f>IF(H83=Kalenderbasis!AH$11,Kalenderbasis!AK$11,IF(H83=Kalenderbasis!AH$12,Kalenderbasis!AK$12,IF(H83=Kalenderbasis!AH$13,Kalenderbasis!AK$13,IF(H83=Kalenderbasis!AH$14,Kalenderbasis!AK$14,IF(H83=Kalenderbasis!AH$15,Kalenderbasis!AK$15,IF(H83=Kalenderbasis!AH$16,Kalenderbasis!AK$16,IF(H83=Kalenderbasis!AH$17,Kalenderbasis!AK$17,IF(H83=Kalenderbasis!AH$18,Kalenderbasis!AK$18,""))))))))</f>
        <v/>
      </c>
      <c r="F83" s="43" t="str">
        <f>IF(C83="K",MAX(F$2:F82)+1,"")</f>
        <v/>
      </c>
      <c r="G83" s="20">
        <f t="shared" si="43"/>
        <v>6</v>
      </c>
      <c r="H83" s="21">
        <f t="shared" si="27"/>
        <v>45737</v>
      </c>
      <c r="I83" s="24" t="str">
        <f>IF(H83=Kalenderbasis!N$7,"Aschermittwoch",IF(H83=Kalenderbasis!H$7,"Karfreitag",IF(H83=Kalenderbasis!F$7,"Ostersonntag",IF(H83=Kalenderbasis!G$7,"Ostermontag",IF(H83=Kalenderbasis!J$7,"Christi Himmelfahrt",IF(H83=Kalenderbasis!K$7,"Pfingst-Sonntag",IF(H83=Kalenderbasis!L$7,"Pfingst-Montag",IF(H83=Kalenderbasis!M$7,"Fronleichnam",IF(H83=Kalenderbasis!Q$7,Kalenderbasis!Q$8,IF(H83=Kalenderbasis!R$7,Kalenderbasis!R$8,IF(H83=Kalenderbasis!S$7,Kalenderbasis!S$8,IF(H83=Kalenderbasis!T$7,Kalenderbasis!T$8,IF(H83=Kalenderbasis!U$7,Kalenderbasis!U$8,IF(H83=Kalenderbasis!V$7,Kalenderbasis!V$8,IF(H83=Kalenderbasis!W$7,Kalenderbasis!W$8,IF(H83=Kalenderbasis!X$7,Kalenderbasis!X$8,IF(H83=Kalenderbasis!Y$7,Kalenderbasis!Y$8,IF(H83=Kalenderbasis!Z$7,Kalenderbasis!Z$8,IF(H83=Kalenderbasis!AA$7,Kalenderbasis!AA$8,IF(H83=Kalenderbasis!AB$7,Kalenderbasis!AB$8,IF(H83=Kalenderbasis!O$7,Kalenderbasis!O$8,IF(H83=Kalenderbasis!P$7,Kalenderbasis!P$8,""))))))))))))))))))))))</f>
        <v/>
      </c>
      <c r="J83" s="20" t="str">
        <f t="shared" si="38"/>
        <v/>
      </c>
      <c r="K83" s="25"/>
      <c r="L83" s="22"/>
      <c r="M83" s="22"/>
      <c r="N83" s="22"/>
      <c r="O83" s="22"/>
      <c r="P83" s="22"/>
      <c r="Q83" s="22"/>
      <c r="R83" s="22"/>
      <c r="S83" s="35"/>
      <c r="U83" s="20" t="str">
        <f t="shared" si="39"/>
        <v/>
      </c>
      <c r="V83" s="13">
        <f t="shared" si="40"/>
        <v>0</v>
      </c>
      <c r="W83" s="13">
        <f>SUM(V$2:V83)</f>
        <v>12</v>
      </c>
      <c r="AA83" s="13">
        <f t="shared" si="44"/>
        <v>0</v>
      </c>
      <c r="AD83" s="20">
        <f t="shared" si="33"/>
        <v>0</v>
      </c>
      <c r="AE83" s="20">
        <f t="shared" si="32"/>
        <v>0</v>
      </c>
      <c r="AF83" s="20">
        <f t="shared" si="32"/>
        <v>0</v>
      </c>
      <c r="AG83" s="20">
        <f t="shared" si="32"/>
        <v>0</v>
      </c>
      <c r="AH83" s="20">
        <f t="shared" si="32"/>
        <v>0</v>
      </c>
      <c r="AI83" s="20">
        <f t="shared" si="32"/>
        <v>0</v>
      </c>
      <c r="AJ83" s="20">
        <f t="shared" si="32"/>
        <v>0</v>
      </c>
      <c r="AK83" s="20"/>
      <c r="AL83" s="20"/>
      <c r="AM83" s="20">
        <f t="shared" si="35"/>
        <v>0</v>
      </c>
      <c r="AN83" s="20">
        <f t="shared" si="34"/>
        <v>0</v>
      </c>
      <c r="AO83" s="20">
        <f t="shared" si="34"/>
        <v>0</v>
      </c>
      <c r="AP83" s="20">
        <f t="shared" si="34"/>
        <v>0</v>
      </c>
      <c r="AQ83" s="20">
        <f t="shared" si="34"/>
        <v>0</v>
      </c>
      <c r="AR83" s="20">
        <f t="shared" si="34"/>
        <v>0</v>
      </c>
      <c r="AS83" s="20">
        <f t="shared" si="34"/>
        <v>0</v>
      </c>
    </row>
    <row r="84" spans="1:45" x14ac:dyDescent="0.25">
      <c r="A84" s="13" t="str">
        <f>IF(MAX(W$2:W84)=W83,"",MAX(W$2:W84))</f>
        <v/>
      </c>
      <c r="B84" s="34"/>
      <c r="C84" s="20"/>
      <c r="D84" s="20"/>
      <c r="E84" s="23" t="str">
        <f>IF(H84=Kalenderbasis!AH$11,Kalenderbasis!AK$11,IF(H84=Kalenderbasis!AH$12,Kalenderbasis!AK$12,IF(H84=Kalenderbasis!AH$13,Kalenderbasis!AK$13,IF(H84=Kalenderbasis!AH$14,Kalenderbasis!AK$14,IF(H84=Kalenderbasis!AH$15,Kalenderbasis!AK$15,IF(H84=Kalenderbasis!AH$16,Kalenderbasis!AK$16,IF(H84=Kalenderbasis!AH$17,Kalenderbasis!AK$17,IF(H84=Kalenderbasis!AH$18,Kalenderbasis!AK$18,""))))))))</f>
        <v/>
      </c>
      <c r="F84" s="43" t="str">
        <f>IF(C84="K",MAX(F$2:F83)+1,"")</f>
        <v/>
      </c>
      <c r="G84" s="20">
        <f t="shared" si="43"/>
        <v>7</v>
      </c>
      <c r="H84" s="21">
        <f t="shared" si="27"/>
        <v>45738</v>
      </c>
      <c r="I84" s="24" t="str">
        <f>IF(H84=Kalenderbasis!N$7,"Aschermittwoch",IF(H84=Kalenderbasis!H$7,"Karfreitag",IF(H84=Kalenderbasis!F$7,"Ostersonntag",IF(H84=Kalenderbasis!G$7,"Ostermontag",IF(H84=Kalenderbasis!J$7,"Christi Himmelfahrt",IF(H84=Kalenderbasis!K$7,"Pfingst-Sonntag",IF(H84=Kalenderbasis!L$7,"Pfingst-Montag",IF(H84=Kalenderbasis!M$7,"Fronleichnam",IF(H84=Kalenderbasis!Q$7,Kalenderbasis!Q$8,IF(H84=Kalenderbasis!R$7,Kalenderbasis!R$8,IF(H84=Kalenderbasis!S$7,Kalenderbasis!S$8,IF(H84=Kalenderbasis!T$7,Kalenderbasis!T$8,IF(H84=Kalenderbasis!U$7,Kalenderbasis!U$8,IF(H84=Kalenderbasis!V$7,Kalenderbasis!V$8,IF(H84=Kalenderbasis!W$7,Kalenderbasis!W$8,IF(H84=Kalenderbasis!X$7,Kalenderbasis!X$8,IF(H84=Kalenderbasis!Y$7,Kalenderbasis!Y$8,IF(H84=Kalenderbasis!Z$7,Kalenderbasis!Z$8,IF(H84=Kalenderbasis!AA$7,Kalenderbasis!AA$8,IF(H84=Kalenderbasis!AB$7,Kalenderbasis!AB$8,IF(H84=Kalenderbasis!O$7,Kalenderbasis!O$8,IF(H84=Kalenderbasis!P$7,Kalenderbasis!P$8,""))))))))))))))))))))))</f>
        <v/>
      </c>
      <c r="J84" s="20" t="str">
        <f t="shared" si="38"/>
        <v/>
      </c>
      <c r="K84" s="25"/>
      <c r="L84" s="22"/>
      <c r="M84" s="22"/>
      <c r="N84" s="22"/>
      <c r="O84" s="22"/>
      <c r="P84" s="22"/>
      <c r="Q84" s="22"/>
      <c r="R84" s="22"/>
      <c r="S84" s="35"/>
      <c r="U84" s="20" t="str">
        <f t="shared" si="39"/>
        <v/>
      </c>
      <c r="V84" s="13">
        <f t="shared" si="40"/>
        <v>0</v>
      </c>
      <c r="W84" s="13">
        <f>SUM(V$2:V84)</f>
        <v>12</v>
      </c>
      <c r="AA84" s="13">
        <f t="shared" ref="AA84:AA85" si="46">IF(I84="",0,1)</f>
        <v>0</v>
      </c>
      <c r="AD84" s="20">
        <f t="shared" si="33"/>
        <v>0</v>
      </c>
      <c r="AE84" s="20">
        <f t="shared" si="32"/>
        <v>0</v>
      </c>
      <c r="AF84" s="20">
        <f t="shared" si="32"/>
        <v>0</v>
      </c>
      <c r="AG84" s="20">
        <f t="shared" si="32"/>
        <v>0</v>
      </c>
      <c r="AH84" s="20">
        <f t="shared" si="32"/>
        <v>0</v>
      </c>
      <c r="AI84" s="20">
        <f t="shared" si="32"/>
        <v>0</v>
      </c>
      <c r="AJ84" s="20">
        <f t="shared" si="32"/>
        <v>0</v>
      </c>
      <c r="AK84" s="20"/>
      <c r="AL84" s="20"/>
      <c r="AM84" s="20">
        <f t="shared" si="35"/>
        <v>0</v>
      </c>
      <c r="AN84" s="20">
        <f t="shared" si="34"/>
        <v>0</v>
      </c>
      <c r="AO84" s="20">
        <f t="shared" si="34"/>
        <v>0</v>
      </c>
      <c r="AP84" s="20">
        <f t="shared" si="34"/>
        <v>0</v>
      </c>
      <c r="AQ84" s="20">
        <f t="shared" si="34"/>
        <v>0</v>
      </c>
      <c r="AR84" s="20">
        <f t="shared" si="34"/>
        <v>0</v>
      </c>
      <c r="AS84" s="20">
        <f t="shared" si="34"/>
        <v>0</v>
      </c>
    </row>
    <row r="85" spans="1:45" x14ac:dyDescent="0.25">
      <c r="A85" s="13" t="str">
        <f>IF(MAX(W$2:W85)=W84,"",MAX(W$2:W85))</f>
        <v/>
      </c>
      <c r="B85" s="34"/>
      <c r="C85" s="20"/>
      <c r="D85" s="20"/>
      <c r="E85" s="23" t="str">
        <f>IF(H85=Kalenderbasis!AH$11,Kalenderbasis!AK$11,IF(H85=Kalenderbasis!AH$12,Kalenderbasis!AK$12,IF(H85=Kalenderbasis!AH$13,Kalenderbasis!AK$13,IF(H85=Kalenderbasis!AH$14,Kalenderbasis!AK$14,IF(H85=Kalenderbasis!AH$15,Kalenderbasis!AK$15,IF(H85=Kalenderbasis!AH$16,Kalenderbasis!AK$16,IF(H85=Kalenderbasis!AH$17,Kalenderbasis!AK$17,IF(H85=Kalenderbasis!AH$18,Kalenderbasis!AK$18,""))))))))</f>
        <v/>
      </c>
      <c r="F85" s="43" t="str">
        <f>IF(C85="K",MAX(F$2:F84)+1,"")</f>
        <v/>
      </c>
      <c r="G85" s="20">
        <f t="shared" si="43"/>
        <v>1</v>
      </c>
      <c r="H85" s="21">
        <f t="shared" si="27"/>
        <v>45739</v>
      </c>
      <c r="I85" s="24" t="str">
        <f>IF(H85=Kalenderbasis!N$7,"Aschermittwoch",IF(H85=Kalenderbasis!H$7,"Karfreitag",IF(H85=Kalenderbasis!F$7,"Ostersonntag",IF(H85=Kalenderbasis!G$7,"Ostermontag",IF(H85=Kalenderbasis!J$7,"Christi Himmelfahrt",IF(H85=Kalenderbasis!K$7,"Pfingst-Sonntag",IF(H85=Kalenderbasis!L$7,"Pfingst-Montag",IF(H85=Kalenderbasis!M$7,"Fronleichnam",IF(H85=Kalenderbasis!Q$7,Kalenderbasis!Q$8,IF(H85=Kalenderbasis!R$7,Kalenderbasis!R$8,IF(H85=Kalenderbasis!S$7,Kalenderbasis!S$8,IF(H85=Kalenderbasis!T$7,Kalenderbasis!T$8,IF(H85=Kalenderbasis!U$7,Kalenderbasis!U$8,IF(H85=Kalenderbasis!V$7,Kalenderbasis!V$8,IF(H85=Kalenderbasis!W$7,Kalenderbasis!W$8,IF(H85=Kalenderbasis!X$7,Kalenderbasis!X$8,IF(H85=Kalenderbasis!Y$7,Kalenderbasis!Y$8,IF(H85=Kalenderbasis!Z$7,Kalenderbasis!Z$8,IF(H85=Kalenderbasis!AA$7,Kalenderbasis!AA$8,IF(H85=Kalenderbasis!AB$7,Kalenderbasis!AB$8,IF(H85=Kalenderbasis!O$7,Kalenderbasis!O$8,IF(H85=Kalenderbasis!P$7,Kalenderbasis!P$8,""))))))))))))))))))))))</f>
        <v/>
      </c>
      <c r="J85" s="20" t="str">
        <f t="shared" si="38"/>
        <v/>
      </c>
      <c r="K85" s="25"/>
      <c r="L85" s="22"/>
      <c r="M85" s="22"/>
      <c r="N85" s="22"/>
      <c r="O85" s="22"/>
      <c r="P85" s="22"/>
      <c r="Q85" s="22"/>
      <c r="R85" s="22"/>
      <c r="S85" s="35"/>
      <c r="U85" s="20" t="str">
        <f t="shared" si="39"/>
        <v/>
      </c>
      <c r="V85" s="13">
        <f t="shared" si="40"/>
        <v>0</v>
      </c>
      <c r="W85" s="13">
        <f>SUM(V$2:V85)</f>
        <v>12</v>
      </c>
      <c r="AA85" s="13">
        <f t="shared" si="46"/>
        <v>0</v>
      </c>
      <c r="AD85" s="20">
        <f t="shared" si="33"/>
        <v>0</v>
      </c>
      <c r="AE85" s="20">
        <f t="shared" si="32"/>
        <v>0</v>
      </c>
      <c r="AF85" s="20">
        <f t="shared" si="32"/>
        <v>0</v>
      </c>
      <c r="AG85" s="20">
        <f t="shared" si="32"/>
        <v>0</v>
      </c>
      <c r="AH85" s="20">
        <f t="shared" si="32"/>
        <v>0</v>
      </c>
      <c r="AI85" s="20">
        <f t="shared" si="32"/>
        <v>0</v>
      </c>
      <c r="AJ85" s="20">
        <f t="shared" si="32"/>
        <v>0</v>
      </c>
      <c r="AK85" s="20"/>
      <c r="AL85" s="20"/>
      <c r="AM85" s="20">
        <f t="shared" si="35"/>
        <v>0</v>
      </c>
      <c r="AN85" s="20">
        <f t="shared" si="34"/>
        <v>0</v>
      </c>
      <c r="AO85" s="20">
        <f t="shared" si="34"/>
        <v>0</v>
      </c>
      <c r="AP85" s="20">
        <f t="shared" si="34"/>
        <v>0</v>
      </c>
      <c r="AQ85" s="20">
        <f t="shared" si="34"/>
        <v>0</v>
      </c>
      <c r="AR85" s="20">
        <f t="shared" si="34"/>
        <v>0</v>
      </c>
      <c r="AS85" s="20">
        <f t="shared" si="34"/>
        <v>0</v>
      </c>
    </row>
    <row r="86" spans="1:45" x14ac:dyDescent="0.25">
      <c r="A86" s="13" t="str">
        <f>IF(MAX(W$2:W86)=W85,"",MAX(W$2:W86))</f>
        <v/>
      </c>
      <c r="B86" s="34"/>
      <c r="C86" s="20"/>
      <c r="D86" s="20"/>
      <c r="E86" s="23" t="str">
        <f>IF(H86=Kalenderbasis!AH$11,Kalenderbasis!AK$11,IF(H86=Kalenderbasis!AH$12,Kalenderbasis!AK$12,IF(H86=Kalenderbasis!AH$13,Kalenderbasis!AK$13,IF(H86=Kalenderbasis!AH$14,Kalenderbasis!AK$14,IF(H86=Kalenderbasis!AH$15,Kalenderbasis!AK$15,IF(H86=Kalenderbasis!AH$16,Kalenderbasis!AK$16,IF(H86=Kalenderbasis!AH$17,Kalenderbasis!AK$17,IF(H86=Kalenderbasis!AH$18,Kalenderbasis!AK$18,""))))))))</f>
        <v/>
      </c>
      <c r="F86" s="43" t="str">
        <f>IF(C86="K",MAX(F$2:F85)+1,"")</f>
        <v/>
      </c>
      <c r="G86" s="20">
        <f t="shared" si="43"/>
        <v>2</v>
      </c>
      <c r="H86" s="21">
        <f t="shared" si="27"/>
        <v>45740</v>
      </c>
      <c r="I86" s="24" t="str">
        <f>IF(H86=Kalenderbasis!N$7,"Aschermittwoch",IF(H86=Kalenderbasis!H$7,"Karfreitag",IF(H86=Kalenderbasis!F$7,"Ostersonntag",IF(H86=Kalenderbasis!G$7,"Ostermontag",IF(H86=Kalenderbasis!J$7,"Christi Himmelfahrt",IF(H86=Kalenderbasis!K$7,"Pfingst-Sonntag",IF(H86=Kalenderbasis!L$7,"Pfingst-Montag",IF(H86=Kalenderbasis!M$7,"Fronleichnam",IF(H86=Kalenderbasis!Q$7,Kalenderbasis!Q$8,IF(H86=Kalenderbasis!R$7,Kalenderbasis!R$8,IF(H86=Kalenderbasis!S$7,Kalenderbasis!S$8,IF(H86=Kalenderbasis!T$7,Kalenderbasis!T$8,IF(H86=Kalenderbasis!U$7,Kalenderbasis!U$8,IF(H86=Kalenderbasis!V$7,Kalenderbasis!V$8,IF(H86=Kalenderbasis!W$7,Kalenderbasis!W$8,IF(H86=Kalenderbasis!X$7,Kalenderbasis!X$8,IF(H86=Kalenderbasis!Y$7,Kalenderbasis!Y$8,IF(H86=Kalenderbasis!Z$7,Kalenderbasis!Z$8,IF(H86=Kalenderbasis!AA$7,Kalenderbasis!AA$8,IF(H86=Kalenderbasis!AB$7,Kalenderbasis!AB$8,IF(H86=Kalenderbasis!O$7,Kalenderbasis!O$8,IF(H86=Kalenderbasis!P$7,Kalenderbasis!P$8,""))))))))))))))))))))))</f>
        <v/>
      </c>
      <c r="J86" s="20" t="str">
        <f t="shared" si="38"/>
        <v/>
      </c>
      <c r="K86" s="25"/>
      <c r="L86" s="22"/>
      <c r="M86" s="22"/>
      <c r="N86" s="22"/>
      <c r="O86" s="22"/>
      <c r="P86" s="22"/>
      <c r="Q86" s="22"/>
      <c r="R86" s="22"/>
      <c r="S86" s="35"/>
      <c r="U86" s="20" t="str">
        <f t="shared" si="39"/>
        <v/>
      </c>
      <c r="V86" s="13">
        <f t="shared" si="40"/>
        <v>0</v>
      </c>
      <c r="W86" s="13">
        <f>SUM(V$2:V86)</f>
        <v>12</v>
      </c>
      <c r="AA86" s="13">
        <f t="shared" ref="AA86:AA105" si="47">IF(I86="",0,1)</f>
        <v>0</v>
      </c>
      <c r="AD86" s="20">
        <f t="shared" si="33"/>
        <v>0</v>
      </c>
      <c r="AE86" s="20">
        <f t="shared" si="32"/>
        <v>0</v>
      </c>
      <c r="AF86" s="20">
        <f t="shared" si="32"/>
        <v>0</v>
      </c>
      <c r="AG86" s="20">
        <f t="shared" si="32"/>
        <v>0</v>
      </c>
      <c r="AH86" s="20">
        <f t="shared" si="32"/>
        <v>0</v>
      </c>
      <c r="AI86" s="20">
        <f t="shared" si="32"/>
        <v>0</v>
      </c>
      <c r="AJ86" s="20">
        <f t="shared" si="32"/>
        <v>0</v>
      </c>
      <c r="AK86" s="20"/>
      <c r="AL86" s="20"/>
      <c r="AM86" s="20">
        <f t="shared" si="35"/>
        <v>0</v>
      </c>
      <c r="AN86" s="20">
        <f t="shared" si="34"/>
        <v>0</v>
      </c>
      <c r="AO86" s="20">
        <f t="shared" si="34"/>
        <v>0</v>
      </c>
      <c r="AP86" s="20">
        <f t="shared" si="34"/>
        <v>0</v>
      </c>
      <c r="AQ86" s="20">
        <f t="shared" si="34"/>
        <v>0</v>
      </c>
      <c r="AR86" s="20">
        <f t="shared" si="34"/>
        <v>0</v>
      </c>
      <c r="AS86" s="20">
        <f t="shared" si="34"/>
        <v>0</v>
      </c>
    </row>
    <row r="87" spans="1:45" x14ac:dyDescent="0.25">
      <c r="A87" s="13" t="str">
        <f>IF(MAX(W$2:W87)=W86,"",MAX(W$2:W87))</f>
        <v/>
      </c>
      <c r="B87" s="34"/>
      <c r="C87" s="20"/>
      <c r="D87" s="20"/>
      <c r="E87" s="23" t="str">
        <f>IF(H87=Kalenderbasis!AH$11,Kalenderbasis!AK$11,IF(H87=Kalenderbasis!AH$12,Kalenderbasis!AK$12,IF(H87=Kalenderbasis!AH$13,Kalenderbasis!AK$13,IF(H87=Kalenderbasis!AH$14,Kalenderbasis!AK$14,IF(H87=Kalenderbasis!AH$15,Kalenderbasis!AK$15,IF(H87=Kalenderbasis!AH$16,Kalenderbasis!AK$16,IF(H87=Kalenderbasis!AH$17,Kalenderbasis!AK$17,IF(H87=Kalenderbasis!AH$18,Kalenderbasis!AK$18,""))))))))</f>
        <v/>
      </c>
      <c r="F87" s="43" t="str">
        <f>IF(C87="K",MAX(F$2:F86)+1,"")</f>
        <v/>
      </c>
      <c r="G87" s="20">
        <f t="shared" si="43"/>
        <v>3</v>
      </c>
      <c r="H87" s="21">
        <f t="shared" si="27"/>
        <v>45741</v>
      </c>
      <c r="I87" s="24" t="str">
        <f>IF(H87=Kalenderbasis!N$7,"Aschermittwoch",IF(H87=Kalenderbasis!H$7,"Karfreitag",IF(H87=Kalenderbasis!F$7,"Ostersonntag",IF(H87=Kalenderbasis!G$7,"Ostermontag",IF(H87=Kalenderbasis!J$7,"Christi Himmelfahrt",IF(H87=Kalenderbasis!K$7,"Pfingst-Sonntag",IF(H87=Kalenderbasis!L$7,"Pfingst-Montag",IF(H87=Kalenderbasis!M$7,"Fronleichnam",IF(H87=Kalenderbasis!Q$7,Kalenderbasis!Q$8,IF(H87=Kalenderbasis!R$7,Kalenderbasis!R$8,IF(H87=Kalenderbasis!S$7,Kalenderbasis!S$8,IF(H87=Kalenderbasis!T$7,Kalenderbasis!T$8,IF(H87=Kalenderbasis!U$7,Kalenderbasis!U$8,IF(H87=Kalenderbasis!V$7,Kalenderbasis!V$8,IF(H87=Kalenderbasis!W$7,Kalenderbasis!W$8,IF(H87=Kalenderbasis!X$7,Kalenderbasis!X$8,IF(H87=Kalenderbasis!Y$7,Kalenderbasis!Y$8,IF(H87=Kalenderbasis!Z$7,Kalenderbasis!Z$8,IF(H87=Kalenderbasis!AA$7,Kalenderbasis!AA$8,IF(H87=Kalenderbasis!AB$7,Kalenderbasis!AB$8,IF(H87=Kalenderbasis!O$7,Kalenderbasis!O$8,IF(H87=Kalenderbasis!P$7,Kalenderbasis!P$8,""))))))))))))))))))))))</f>
        <v/>
      </c>
      <c r="J87" s="20" t="str">
        <f t="shared" si="38"/>
        <v/>
      </c>
      <c r="K87" s="25"/>
      <c r="L87" s="22"/>
      <c r="M87" s="22"/>
      <c r="N87" s="22"/>
      <c r="O87" s="22"/>
      <c r="P87" s="22"/>
      <c r="Q87" s="22"/>
      <c r="R87" s="22"/>
      <c r="S87" s="35"/>
      <c r="U87" s="20" t="str">
        <f t="shared" si="39"/>
        <v/>
      </c>
      <c r="V87" s="13">
        <f t="shared" si="40"/>
        <v>0</v>
      </c>
      <c r="W87" s="13">
        <f>SUM(V$2:V87)</f>
        <v>12</v>
      </c>
      <c r="AA87" s="13">
        <f t="shared" si="47"/>
        <v>0</v>
      </c>
      <c r="AD87" s="20">
        <f t="shared" si="33"/>
        <v>0</v>
      </c>
      <c r="AE87" s="20">
        <f t="shared" si="32"/>
        <v>0</v>
      </c>
      <c r="AF87" s="20">
        <f t="shared" si="32"/>
        <v>0</v>
      </c>
      <c r="AG87" s="20">
        <f t="shared" si="32"/>
        <v>0</v>
      </c>
      <c r="AH87" s="20">
        <f t="shared" si="32"/>
        <v>0</v>
      </c>
      <c r="AI87" s="20">
        <f t="shared" si="32"/>
        <v>0</v>
      </c>
      <c r="AJ87" s="20">
        <f t="shared" si="32"/>
        <v>0</v>
      </c>
      <c r="AK87" s="20"/>
      <c r="AL87" s="20"/>
      <c r="AM87" s="20">
        <f t="shared" si="35"/>
        <v>0</v>
      </c>
      <c r="AN87" s="20">
        <f t="shared" si="34"/>
        <v>0</v>
      </c>
      <c r="AO87" s="20">
        <f t="shared" si="34"/>
        <v>0</v>
      </c>
      <c r="AP87" s="20">
        <f t="shared" si="34"/>
        <v>0</v>
      </c>
      <c r="AQ87" s="20">
        <f t="shared" si="34"/>
        <v>0</v>
      </c>
      <c r="AR87" s="20">
        <f t="shared" si="34"/>
        <v>0</v>
      </c>
      <c r="AS87" s="20">
        <f t="shared" si="34"/>
        <v>0</v>
      </c>
    </row>
    <row r="88" spans="1:45" x14ac:dyDescent="0.25">
      <c r="A88" s="13" t="str">
        <f>IF(MAX(W$2:W88)=W87,"",MAX(W$2:W88))</f>
        <v/>
      </c>
      <c r="B88" s="34"/>
      <c r="C88" s="20"/>
      <c r="D88" s="20"/>
      <c r="E88" s="23" t="str">
        <f>IF(H88=Kalenderbasis!AH$11,Kalenderbasis!AK$11,IF(H88=Kalenderbasis!AH$12,Kalenderbasis!AK$12,IF(H88=Kalenderbasis!AH$13,Kalenderbasis!AK$13,IF(H88=Kalenderbasis!AH$14,Kalenderbasis!AK$14,IF(H88=Kalenderbasis!AH$15,Kalenderbasis!AK$15,IF(H88=Kalenderbasis!AH$16,Kalenderbasis!AK$16,IF(H88=Kalenderbasis!AH$17,Kalenderbasis!AK$17,IF(H88=Kalenderbasis!AH$18,Kalenderbasis!AK$18,""))))))))</f>
        <v/>
      </c>
      <c r="F88" s="43" t="str">
        <f>IF(C88="K",MAX(F$2:F87)+1,"")</f>
        <v/>
      </c>
      <c r="G88" s="20">
        <f t="shared" si="43"/>
        <v>4</v>
      </c>
      <c r="H88" s="21">
        <f t="shared" si="27"/>
        <v>45742</v>
      </c>
      <c r="I88" s="24" t="str">
        <f>IF(H88=Kalenderbasis!N$7,"Aschermittwoch",IF(H88=Kalenderbasis!H$7,"Karfreitag",IF(H88=Kalenderbasis!F$7,"Ostersonntag",IF(H88=Kalenderbasis!G$7,"Ostermontag",IF(H88=Kalenderbasis!J$7,"Christi Himmelfahrt",IF(H88=Kalenderbasis!K$7,"Pfingst-Sonntag",IF(H88=Kalenderbasis!L$7,"Pfingst-Montag",IF(H88=Kalenderbasis!M$7,"Fronleichnam",IF(H88=Kalenderbasis!Q$7,Kalenderbasis!Q$8,IF(H88=Kalenderbasis!R$7,Kalenderbasis!R$8,IF(H88=Kalenderbasis!S$7,Kalenderbasis!S$8,IF(H88=Kalenderbasis!T$7,Kalenderbasis!T$8,IF(H88=Kalenderbasis!U$7,Kalenderbasis!U$8,IF(H88=Kalenderbasis!V$7,Kalenderbasis!V$8,IF(H88=Kalenderbasis!W$7,Kalenderbasis!W$8,IF(H88=Kalenderbasis!X$7,Kalenderbasis!X$8,IF(H88=Kalenderbasis!Y$7,Kalenderbasis!Y$8,IF(H88=Kalenderbasis!Z$7,Kalenderbasis!Z$8,IF(H88=Kalenderbasis!AA$7,Kalenderbasis!AA$8,IF(H88=Kalenderbasis!AB$7,Kalenderbasis!AB$8,IF(H88=Kalenderbasis!O$7,Kalenderbasis!O$8,IF(H88=Kalenderbasis!P$7,Kalenderbasis!P$8,""))))))))))))))))))))))</f>
        <v/>
      </c>
      <c r="J88" s="20" t="str">
        <f t="shared" si="38"/>
        <v/>
      </c>
      <c r="K88" s="25"/>
      <c r="L88" s="22"/>
      <c r="M88" s="22"/>
      <c r="N88" s="22"/>
      <c r="O88" s="22"/>
      <c r="P88" s="22"/>
      <c r="Q88" s="22"/>
      <c r="R88" s="22"/>
      <c r="S88" s="35"/>
      <c r="U88" s="20" t="str">
        <f t="shared" si="39"/>
        <v/>
      </c>
      <c r="V88" s="13">
        <f t="shared" si="40"/>
        <v>0</v>
      </c>
      <c r="W88" s="13">
        <f>SUM(V$2:V88)</f>
        <v>12</v>
      </c>
      <c r="AA88" s="13">
        <f t="shared" si="47"/>
        <v>0</v>
      </c>
      <c r="AD88" s="20">
        <f t="shared" si="33"/>
        <v>0</v>
      </c>
      <c r="AE88" s="20">
        <f t="shared" si="32"/>
        <v>0</v>
      </c>
      <c r="AF88" s="20">
        <f t="shared" si="32"/>
        <v>0</v>
      </c>
      <c r="AG88" s="20">
        <f t="shared" si="32"/>
        <v>0</v>
      </c>
      <c r="AH88" s="20">
        <f t="shared" si="32"/>
        <v>0</v>
      </c>
      <c r="AI88" s="20">
        <f t="shared" si="32"/>
        <v>0</v>
      </c>
      <c r="AJ88" s="20">
        <f t="shared" si="32"/>
        <v>0</v>
      </c>
      <c r="AK88" s="20"/>
      <c r="AL88" s="20"/>
      <c r="AM88" s="20">
        <f t="shared" si="35"/>
        <v>0</v>
      </c>
      <c r="AN88" s="20">
        <f t="shared" si="34"/>
        <v>0</v>
      </c>
      <c r="AO88" s="20">
        <f t="shared" si="34"/>
        <v>0</v>
      </c>
      <c r="AP88" s="20">
        <f t="shared" si="34"/>
        <v>0</v>
      </c>
      <c r="AQ88" s="20">
        <f t="shared" si="34"/>
        <v>0</v>
      </c>
      <c r="AR88" s="20">
        <f t="shared" si="34"/>
        <v>0</v>
      </c>
      <c r="AS88" s="20">
        <f t="shared" si="34"/>
        <v>0</v>
      </c>
    </row>
    <row r="89" spans="1:45" x14ac:dyDescent="0.25">
      <c r="A89" s="13">
        <f>IF(MAX(W$2:W89)=W88,"",MAX(W$2:W89))</f>
        <v>13</v>
      </c>
      <c r="B89" s="34" t="s">
        <v>28</v>
      </c>
      <c r="C89" s="20" t="s">
        <v>44</v>
      </c>
      <c r="D89" s="20"/>
      <c r="E89" s="23" t="str">
        <f>IF(H89=Kalenderbasis!AH$11,Kalenderbasis!AK$11,IF(H89=Kalenderbasis!AH$12,Kalenderbasis!AK$12,IF(H89=Kalenderbasis!AH$13,Kalenderbasis!AK$13,IF(H89=Kalenderbasis!AH$14,Kalenderbasis!AK$14,IF(H89=Kalenderbasis!AH$15,Kalenderbasis!AK$15,IF(H89=Kalenderbasis!AH$16,Kalenderbasis!AK$16,IF(H89=Kalenderbasis!AH$17,Kalenderbasis!AK$17,IF(H89=Kalenderbasis!AH$18,Kalenderbasis!AK$18,""))))))))</f>
        <v/>
      </c>
      <c r="F89" s="43" t="str">
        <f>IF(C89="K",MAX(F$2:F88)+1,"")</f>
        <v/>
      </c>
      <c r="G89" s="20">
        <f t="shared" si="43"/>
        <v>5</v>
      </c>
      <c r="H89" s="21">
        <f t="shared" si="27"/>
        <v>45743</v>
      </c>
      <c r="I89" s="24" t="str">
        <f>IF(H89=Kalenderbasis!N$7,"Aschermittwoch",IF(H89=Kalenderbasis!H$7,"Karfreitag",IF(H89=Kalenderbasis!F$7,"Ostersonntag",IF(H89=Kalenderbasis!G$7,"Ostermontag",IF(H89=Kalenderbasis!J$7,"Christi Himmelfahrt",IF(H89=Kalenderbasis!K$7,"Pfingst-Sonntag",IF(H89=Kalenderbasis!L$7,"Pfingst-Montag",IF(H89=Kalenderbasis!M$7,"Fronleichnam",IF(H89=Kalenderbasis!Q$7,Kalenderbasis!Q$8,IF(H89=Kalenderbasis!R$7,Kalenderbasis!R$8,IF(H89=Kalenderbasis!S$7,Kalenderbasis!S$8,IF(H89=Kalenderbasis!T$7,Kalenderbasis!T$8,IF(H89=Kalenderbasis!U$7,Kalenderbasis!U$8,IF(H89=Kalenderbasis!V$7,Kalenderbasis!V$8,IF(H89=Kalenderbasis!W$7,Kalenderbasis!W$8,IF(H89=Kalenderbasis!X$7,Kalenderbasis!X$8,IF(H89=Kalenderbasis!Y$7,Kalenderbasis!Y$8,IF(H89=Kalenderbasis!Z$7,Kalenderbasis!Z$8,IF(H89=Kalenderbasis!AA$7,Kalenderbasis!AA$8,IF(H89=Kalenderbasis!AB$7,Kalenderbasis!AB$8,IF(H89=Kalenderbasis!O$7,Kalenderbasis!O$8,IF(H89=Kalenderbasis!P$7,Kalenderbasis!P$8,""))))))))))))))))))))))</f>
        <v/>
      </c>
      <c r="J89" s="20" t="str">
        <f t="shared" si="38"/>
        <v>Burggraben</v>
      </c>
      <c r="K89" s="25" t="s">
        <v>18</v>
      </c>
      <c r="L89" s="22"/>
      <c r="M89" s="22"/>
      <c r="N89" s="22"/>
      <c r="O89" s="22"/>
      <c r="P89" s="22"/>
      <c r="Q89" s="22"/>
      <c r="R89" s="22"/>
      <c r="S89" s="35"/>
      <c r="U89" s="20" t="str">
        <f t="shared" si="39"/>
        <v/>
      </c>
      <c r="V89" s="13">
        <f t="shared" si="40"/>
        <v>1</v>
      </c>
      <c r="W89" s="13">
        <f>SUM(V$2:V89)</f>
        <v>13</v>
      </c>
      <c r="AA89" s="13">
        <f t="shared" si="47"/>
        <v>0</v>
      </c>
      <c r="AD89" s="20">
        <f t="shared" si="33"/>
        <v>0</v>
      </c>
      <c r="AE89" s="20">
        <f t="shared" si="32"/>
        <v>0</v>
      </c>
      <c r="AF89" s="20">
        <f t="shared" si="32"/>
        <v>0</v>
      </c>
      <c r="AG89" s="20">
        <f t="shared" si="32"/>
        <v>0</v>
      </c>
      <c r="AH89" s="20">
        <f t="shared" si="32"/>
        <v>0</v>
      </c>
      <c r="AI89" s="20">
        <f t="shared" si="32"/>
        <v>0</v>
      </c>
      <c r="AJ89" s="20">
        <f t="shared" si="32"/>
        <v>0</v>
      </c>
      <c r="AK89" s="20"/>
      <c r="AL89" s="20"/>
      <c r="AM89" s="20">
        <f t="shared" si="35"/>
        <v>0</v>
      </c>
      <c r="AN89" s="20">
        <f t="shared" si="34"/>
        <v>1</v>
      </c>
      <c r="AO89" s="20">
        <f t="shared" si="34"/>
        <v>0</v>
      </c>
      <c r="AP89" s="20">
        <f t="shared" si="34"/>
        <v>0</v>
      </c>
      <c r="AQ89" s="20">
        <f t="shared" si="34"/>
        <v>0</v>
      </c>
      <c r="AR89" s="20">
        <f t="shared" si="34"/>
        <v>0</v>
      </c>
      <c r="AS89" s="20">
        <f t="shared" si="34"/>
        <v>0</v>
      </c>
    </row>
    <row r="90" spans="1:45" x14ac:dyDescent="0.25">
      <c r="A90" s="13" t="str">
        <f>IF(MAX(W$2:W90)=W89,"",MAX(W$2:W90))</f>
        <v/>
      </c>
      <c r="B90" s="34"/>
      <c r="C90" s="20"/>
      <c r="D90" s="20"/>
      <c r="E90" s="23" t="str">
        <f>IF(H90=Kalenderbasis!AH$11,Kalenderbasis!AK$11,IF(H90=Kalenderbasis!AH$12,Kalenderbasis!AK$12,IF(H90=Kalenderbasis!AH$13,Kalenderbasis!AK$13,IF(H90=Kalenderbasis!AH$14,Kalenderbasis!AK$14,IF(H90=Kalenderbasis!AH$15,Kalenderbasis!AK$15,IF(H90=Kalenderbasis!AH$16,Kalenderbasis!AK$16,IF(H90=Kalenderbasis!AH$17,Kalenderbasis!AK$17,IF(H90=Kalenderbasis!AH$18,Kalenderbasis!AK$18,""))))))))</f>
        <v/>
      </c>
      <c r="F90" s="43" t="str">
        <f>IF(C90="K",MAX(F$2:F89)+1,"")</f>
        <v/>
      </c>
      <c r="G90" s="20">
        <f t="shared" si="43"/>
        <v>6</v>
      </c>
      <c r="H90" s="21">
        <f t="shared" si="27"/>
        <v>45744</v>
      </c>
      <c r="I90" s="24" t="str">
        <f>IF(H90=Kalenderbasis!N$7,"Aschermittwoch",IF(H90=Kalenderbasis!H$7,"Karfreitag",IF(H90=Kalenderbasis!F$7,"Ostersonntag",IF(H90=Kalenderbasis!G$7,"Ostermontag",IF(H90=Kalenderbasis!J$7,"Christi Himmelfahrt",IF(H90=Kalenderbasis!K$7,"Pfingst-Sonntag",IF(H90=Kalenderbasis!L$7,"Pfingst-Montag",IF(H90=Kalenderbasis!M$7,"Fronleichnam",IF(H90=Kalenderbasis!Q$7,Kalenderbasis!Q$8,IF(H90=Kalenderbasis!R$7,Kalenderbasis!R$8,IF(H90=Kalenderbasis!S$7,Kalenderbasis!S$8,IF(H90=Kalenderbasis!T$7,Kalenderbasis!T$8,IF(H90=Kalenderbasis!U$7,Kalenderbasis!U$8,IF(H90=Kalenderbasis!V$7,Kalenderbasis!V$8,IF(H90=Kalenderbasis!W$7,Kalenderbasis!W$8,IF(H90=Kalenderbasis!X$7,Kalenderbasis!X$8,IF(H90=Kalenderbasis!Y$7,Kalenderbasis!Y$8,IF(H90=Kalenderbasis!Z$7,Kalenderbasis!Z$8,IF(H90=Kalenderbasis!AA$7,Kalenderbasis!AA$8,IF(H90=Kalenderbasis!AB$7,Kalenderbasis!AB$8,IF(H90=Kalenderbasis!O$7,Kalenderbasis!O$8,IF(H90=Kalenderbasis!P$7,Kalenderbasis!P$8,""))))))))))))))))))))))</f>
        <v/>
      </c>
      <c r="J90" s="20" t="str">
        <f t="shared" si="38"/>
        <v/>
      </c>
      <c r="K90" s="25"/>
      <c r="L90" s="22"/>
      <c r="M90" s="22"/>
      <c r="N90" s="22"/>
      <c r="O90" s="22"/>
      <c r="P90" s="22"/>
      <c r="Q90" s="22"/>
      <c r="R90" s="22"/>
      <c r="S90" s="35"/>
      <c r="U90" s="20" t="str">
        <f t="shared" si="39"/>
        <v/>
      </c>
      <c r="V90" s="13">
        <f t="shared" si="40"/>
        <v>0</v>
      </c>
      <c r="W90" s="13">
        <f>SUM(V$2:V90)</f>
        <v>13</v>
      </c>
      <c r="AA90" s="13">
        <f t="shared" si="47"/>
        <v>0</v>
      </c>
      <c r="AD90" s="20">
        <f t="shared" si="33"/>
        <v>0</v>
      </c>
      <c r="AE90" s="20">
        <f t="shared" si="32"/>
        <v>0</v>
      </c>
      <c r="AF90" s="20">
        <f t="shared" si="32"/>
        <v>0</v>
      </c>
      <c r="AG90" s="20">
        <f t="shared" si="32"/>
        <v>0</v>
      </c>
      <c r="AH90" s="20">
        <f t="shared" si="32"/>
        <v>0</v>
      </c>
      <c r="AI90" s="20">
        <f t="shared" si="32"/>
        <v>0</v>
      </c>
      <c r="AJ90" s="20">
        <f t="shared" si="32"/>
        <v>0</v>
      </c>
      <c r="AK90" s="20"/>
      <c r="AL90" s="20"/>
      <c r="AM90" s="20">
        <f t="shared" si="35"/>
        <v>0</v>
      </c>
      <c r="AN90" s="20">
        <f t="shared" si="34"/>
        <v>0</v>
      </c>
      <c r="AO90" s="20">
        <f t="shared" si="34"/>
        <v>0</v>
      </c>
      <c r="AP90" s="20">
        <f t="shared" si="34"/>
        <v>0</v>
      </c>
      <c r="AQ90" s="20">
        <f t="shared" si="34"/>
        <v>0</v>
      </c>
      <c r="AR90" s="20">
        <f t="shared" si="34"/>
        <v>0</v>
      </c>
      <c r="AS90" s="20">
        <f t="shared" si="34"/>
        <v>0</v>
      </c>
    </row>
    <row r="91" spans="1:45" x14ac:dyDescent="0.25">
      <c r="A91" s="13" t="str">
        <f>IF(MAX(W$2:W91)=W90,"",MAX(W$2:W91))</f>
        <v/>
      </c>
      <c r="B91" s="34"/>
      <c r="C91" s="20"/>
      <c r="D91" s="20"/>
      <c r="E91" s="23" t="str">
        <f>IF(H91=Kalenderbasis!AH$11,Kalenderbasis!AK$11,IF(H91=Kalenderbasis!AH$12,Kalenderbasis!AK$12,IF(H91=Kalenderbasis!AH$13,Kalenderbasis!AK$13,IF(H91=Kalenderbasis!AH$14,Kalenderbasis!AK$14,IF(H91=Kalenderbasis!AH$15,Kalenderbasis!AK$15,IF(H91=Kalenderbasis!AH$16,Kalenderbasis!AK$16,IF(H91=Kalenderbasis!AH$17,Kalenderbasis!AK$17,IF(H91=Kalenderbasis!AH$18,Kalenderbasis!AK$18,""))))))))</f>
        <v/>
      </c>
      <c r="F91" s="43" t="str">
        <f>IF(C91="K",MAX(F$2:F90)+1,"")</f>
        <v/>
      </c>
      <c r="G91" s="20">
        <f t="shared" si="43"/>
        <v>7</v>
      </c>
      <c r="H91" s="21">
        <f t="shared" si="27"/>
        <v>45745</v>
      </c>
      <c r="I91" s="24" t="str">
        <f>IF(H91=Kalenderbasis!N$7,"Aschermittwoch",IF(H91=Kalenderbasis!H$7,"Karfreitag",IF(H91=Kalenderbasis!F$7,"Ostersonntag",IF(H91=Kalenderbasis!G$7,"Ostermontag",IF(H91=Kalenderbasis!J$7,"Christi Himmelfahrt",IF(H91=Kalenderbasis!K$7,"Pfingst-Sonntag",IF(H91=Kalenderbasis!L$7,"Pfingst-Montag",IF(H91=Kalenderbasis!M$7,"Fronleichnam",IF(H91=Kalenderbasis!Q$7,Kalenderbasis!Q$8,IF(H91=Kalenderbasis!R$7,Kalenderbasis!R$8,IF(H91=Kalenderbasis!S$7,Kalenderbasis!S$8,IF(H91=Kalenderbasis!T$7,Kalenderbasis!T$8,IF(H91=Kalenderbasis!U$7,Kalenderbasis!U$8,IF(H91=Kalenderbasis!V$7,Kalenderbasis!V$8,IF(H91=Kalenderbasis!W$7,Kalenderbasis!W$8,IF(H91=Kalenderbasis!X$7,Kalenderbasis!X$8,IF(H91=Kalenderbasis!Y$7,Kalenderbasis!Y$8,IF(H91=Kalenderbasis!Z$7,Kalenderbasis!Z$8,IF(H91=Kalenderbasis!AA$7,Kalenderbasis!AA$8,IF(H91=Kalenderbasis!AB$7,Kalenderbasis!AB$8,IF(H91=Kalenderbasis!O$7,Kalenderbasis!O$8,IF(H91=Kalenderbasis!P$7,Kalenderbasis!P$8,""))))))))))))))))))))))</f>
        <v/>
      </c>
      <c r="J91" s="20" t="str">
        <f t="shared" ref="J91:J92" si="48">IF(C91="K","Kapitel",IF(C91="B","Burggraben",""))</f>
        <v/>
      </c>
      <c r="K91" s="25"/>
      <c r="L91" s="22"/>
      <c r="M91" s="22"/>
      <c r="N91" s="22"/>
      <c r="O91" s="22"/>
      <c r="P91" s="22"/>
      <c r="Q91" s="22"/>
      <c r="R91" s="22"/>
      <c r="S91" s="35"/>
      <c r="U91" s="20" t="str">
        <f t="shared" si="39"/>
        <v/>
      </c>
      <c r="V91" s="13">
        <f t="shared" si="40"/>
        <v>0</v>
      </c>
      <c r="W91" s="13">
        <f>SUM(V$2:V91)</f>
        <v>13</v>
      </c>
      <c r="AA91" s="13">
        <f t="shared" si="47"/>
        <v>0</v>
      </c>
      <c r="AD91" s="20">
        <f t="shared" si="33"/>
        <v>0</v>
      </c>
      <c r="AE91" s="20">
        <f t="shared" si="32"/>
        <v>0</v>
      </c>
      <c r="AF91" s="20">
        <f t="shared" si="32"/>
        <v>0</v>
      </c>
      <c r="AG91" s="20">
        <f t="shared" si="32"/>
        <v>0</v>
      </c>
      <c r="AH91" s="20">
        <f t="shared" si="32"/>
        <v>0</v>
      </c>
      <c r="AI91" s="20">
        <f t="shared" si="32"/>
        <v>0</v>
      </c>
      <c r="AJ91" s="20">
        <f t="shared" si="32"/>
        <v>0</v>
      </c>
      <c r="AK91" s="20"/>
      <c r="AL91" s="20"/>
      <c r="AM91" s="20">
        <f t="shared" si="35"/>
        <v>0</v>
      </c>
      <c r="AN91" s="20">
        <f t="shared" si="34"/>
        <v>0</v>
      </c>
      <c r="AO91" s="20">
        <f t="shared" si="34"/>
        <v>0</v>
      </c>
      <c r="AP91" s="20">
        <f t="shared" si="34"/>
        <v>0</v>
      </c>
      <c r="AQ91" s="20">
        <f t="shared" si="34"/>
        <v>0</v>
      </c>
      <c r="AR91" s="20">
        <f t="shared" si="34"/>
        <v>0</v>
      </c>
      <c r="AS91" s="20">
        <f t="shared" si="34"/>
        <v>0</v>
      </c>
    </row>
    <row r="92" spans="1:45" x14ac:dyDescent="0.25">
      <c r="A92" s="13" t="str">
        <f>IF(MAX(W$2:W92)=W91,"",MAX(W$2:W92))</f>
        <v/>
      </c>
      <c r="B92" s="34"/>
      <c r="C92" s="20"/>
      <c r="D92" s="20"/>
      <c r="E92" s="23" t="str">
        <f>IF(H92=Kalenderbasis!AH$11,Kalenderbasis!AK$11,IF(H92=Kalenderbasis!AH$12,Kalenderbasis!AK$12,IF(H92=Kalenderbasis!AH$13,Kalenderbasis!AK$13,IF(H92=Kalenderbasis!AH$14,Kalenderbasis!AK$14,IF(H92=Kalenderbasis!AH$15,Kalenderbasis!AK$15,IF(H92=Kalenderbasis!AH$16,Kalenderbasis!AK$16,IF(H92=Kalenderbasis!AH$17,Kalenderbasis!AK$17,IF(H92=Kalenderbasis!AH$18,Kalenderbasis!AK$18,""))))))))</f>
        <v/>
      </c>
      <c r="F92" s="43" t="str">
        <f>IF(C92="K",MAX(F$2:F91)+1,"")</f>
        <v/>
      </c>
      <c r="G92" s="20">
        <f t="shared" si="43"/>
        <v>1</v>
      </c>
      <c r="H92" s="21">
        <f t="shared" si="27"/>
        <v>45746</v>
      </c>
      <c r="I92" s="24" t="str">
        <f>IF(H92=Kalenderbasis!N$7,"Aschermittwoch",IF(H92=Kalenderbasis!H$7,"Karfreitag",IF(H92=Kalenderbasis!F$7,"Ostersonntag",IF(H92=Kalenderbasis!G$7,"Ostermontag",IF(H92=Kalenderbasis!J$7,"Christi Himmelfahrt",IF(H92=Kalenderbasis!K$7,"Pfingst-Sonntag",IF(H92=Kalenderbasis!L$7,"Pfingst-Montag",IF(H92=Kalenderbasis!M$7,"Fronleichnam",IF(H92=Kalenderbasis!Q$7,Kalenderbasis!Q$8,IF(H92=Kalenderbasis!R$7,Kalenderbasis!R$8,IF(H92=Kalenderbasis!S$7,Kalenderbasis!S$8,IF(H92=Kalenderbasis!T$7,Kalenderbasis!T$8,IF(H92=Kalenderbasis!U$7,Kalenderbasis!U$8,IF(H92=Kalenderbasis!V$7,Kalenderbasis!V$8,IF(H92=Kalenderbasis!W$7,Kalenderbasis!W$8,IF(H92=Kalenderbasis!X$7,Kalenderbasis!X$8,IF(H92=Kalenderbasis!Y$7,Kalenderbasis!Y$8,IF(H92=Kalenderbasis!Z$7,Kalenderbasis!Z$8,IF(H92=Kalenderbasis!AA$7,Kalenderbasis!AA$8,IF(H92=Kalenderbasis!AB$7,Kalenderbasis!AB$8,IF(H92=Kalenderbasis!O$7,Kalenderbasis!O$8,IF(H92=Kalenderbasis!P$7,Kalenderbasis!P$8,""))))))))))))))))))))))</f>
        <v/>
      </c>
      <c r="J92" s="20" t="str">
        <f t="shared" si="48"/>
        <v/>
      </c>
      <c r="K92" s="25"/>
      <c r="L92" s="22"/>
      <c r="M92" s="22"/>
      <c r="N92" s="22"/>
      <c r="O92" s="22"/>
      <c r="P92" s="22"/>
      <c r="Q92" s="22"/>
      <c r="R92" s="22"/>
      <c r="S92" s="35"/>
      <c r="U92" s="20" t="str">
        <f t="shared" si="39"/>
        <v/>
      </c>
      <c r="V92" s="13">
        <f t="shared" si="40"/>
        <v>0</v>
      </c>
      <c r="W92" s="13">
        <f>SUM(V$2:V92)</f>
        <v>13</v>
      </c>
      <c r="AA92" s="13">
        <f t="shared" si="47"/>
        <v>0</v>
      </c>
      <c r="AD92" s="20">
        <f t="shared" si="33"/>
        <v>0</v>
      </c>
      <c r="AE92" s="20">
        <f t="shared" si="32"/>
        <v>0</v>
      </c>
      <c r="AF92" s="20">
        <f t="shared" si="32"/>
        <v>0</v>
      </c>
      <c r="AG92" s="20">
        <f t="shared" si="32"/>
        <v>0</v>
      </c>
      <c r="AH92" s="20">
        <f t="shared" si="32"/>
        <v>0</v>
      </c>
      <c r="AI92" s="20">
        <f t="shared" si="32"/>
        <v>0</v>
      </c>
      <c r="AJ92" s="20">
        <f t="shared" si="32"/>
        <v>0</v>
      </c>
      <c r="AK92" s="20"/>
      <c r="AL92" s="20"/>
      <c r="AM92" s="20">
        <f t="shared" si="35"/>
        <v>0</v>
      </c>
      <c r="AN92" s="20">
        <f t="shared" si="34"/>
        <v>0</v>
      </c>
      <c r="AO92" s="20">
        <f t="shared" si="34"/>
        <v>0</v>
      </c>
      <c r="AP92" s="20">
        <f t="shared" si="34"/>
        <v>0</v>
      </c>
      <c r="AQ92" s="20">
        <f t="shared" si="34"/>
        <v>0</v>
      </c>
      <c r="AR92" s="20">
        <f t="shared" si="34"/>
        <v>0</v>
      </c>
      <c r="AS92" s="20">
        <f t="shared" si="34"/>
        <v>0</v>
      </c>
    </row>
    <row r="93" spans="1:45" x14ac:dyDescent="0.25">
      <c r="A93" s="13" t="str">
        <f>IF(MAX(W$2:W93)=W92,"",MAX(W$2:W93))</f>
        <v/>
      </c>
      <c r="B93" s="34"/>
      <c r="C93" s="20"/>
      <c r="D93" s="20"/>
      <c r="E93" s="23" t="str">
        <f>IF(H93=Kalenderbasis!AH$11,Kalenderbasis!AK$11,IF(H93=Kalenderbasis!AH$12,Kalenderbasis!AK$12,IF(H93=Kalenderbasis!AH$13,Kalenderbasis!AK$13,IF(H93=Kalenderbasis!AH$14,Kalenderbasis!AK$14,IF(H93=Kalenderbasis!AH$15,Kalenderbasis!AK$15,IF(H93=Kalenderbasis!AH$16,Kalenderbasis!AK$16,IF(H93=Kalenderbasis!AH$17,Kalenderbasis!AK$17,IF(H93=Kalenderbasis!AH$18,Kalenderbasis!AK$18,""))))))))</f>
        <v/>
      </c>
      <c r="F93" s="43" t="str">
        <f>IF(C93="K",MAX(F$2:F92)+1,"")</f>
        <v/>
      </c>
      <c r="G93" s="20">
        <f t="shared" si="43"/>
        <v>2</v>
      </c>
      <c r="H93" s="21">
        <f t="shared" si="27"/>
        <v>45747</v>
      </c>
      <c r="I93" s="24" t="str">
        <f>IF(H93=Kalenderbasis!N$7,"Aschermittwoch",IF(H93=Kalenderbasis!H$7,"Karfreitag",IF(H93=Kalenderbasis!F$7,"Ostersonntag",IF(H93=Kalenderbasis!G$7,"Ostermontag",IF(H93=Kalenderbasis!J$7,"Christi Himmelfahrt",IF(H93=Kalenderbasis!K$7,"Pfingst-Sonntag",IF(H93=Kalenderbasis!L$7,"Pfingst-Montag",IF(H93=Kalenderbasis!M$7,"Fronleichnam",IF(H93=Kalenderbasis!Q$7,Kalenderbasis!Q$8,IF(H93=Kalenderbasis!R$7,Kalenderbasis!R$8,IF(H93=Kalenderbasis!S$7,Kalenderbasis!S$8,IF(H93=Kalenderbasis!T$7,Kalenderbasis!T$8,IF(H93=Kalenderbasis!U$7,Kalenderbasis!U$8,IF(H93=Kalenderbasis!V$7,Kalenderbasis!V$8,IF(H93=Kalenderbasis!W$7,Kalenderbasis!W$8,IF(H93=Kalenderbasis!X$7,Kalenderbasis!X$8,IF(H93=Kalenderbasis!Y$7,Kalenderbasis!Y$8,IF(H93=Kalenderbasis!Z$7,Kalenderbasis!Z$8,IF(H93=Kalenderbasis!AA$7,Kalenderbasis!AA$8,IF(H93=Kalenderbasis!AB$7,Kalenderbasis!AB$8,IF(H93=Kalenderbasis!O$7,Kalenderbasis!O$8,IF(H93=Kalenderbasis!P$7,Kalenderbasis!P$8,""))))))))))))))))))))))</f>
        <v/>
      </c>
      <c r="J93" s="20" t="str">
        <f t="shared" si="38"/>
        <v/>
      </c>
      <c r="K93" s="25"/>
      <c r="L93" s="22"/>
      <c r="M93" s="22"/>
      <c r="N93" s="22"/>
      <c r="O93" s="22"/>
      <c r="P93" s="22"/>
      <c r="Q93" s="22"/>
      <c r="R93" s="22"/>
      <c r="S93" s="35"/>
      <c r="U93" s="20" t="str">
        <f t="shared" si="39"/>
        <v/>
      </c>
      <c r="V93" s="13">
        <f t="shared" si="40"/>
        <v>0</v>
      </c>
      <c r="W93" s="13">
        <f>SUM(V$2:V93)</f>
        <v>13</v>
      </c>
      <c r="AA93" s="13">
        <f t="shared" si="47"/>
        <v>0</v>
      </c>
      <c r="AD93" s="20">
        <f t="shared" si="33"/>
        <v>0</v>
      </c>
      <c r="AE93" s="20">
        <f t="shared" si="32"/>
        <v>0</v>
      </c>
      <c r="AF93" s="20">
        <f t="shared" si="32"/>
        <v>0</v>
      </c>
      <c r="AG93" s="20">
        <f t="shared" si="32"/>
        <v>0</v>
      </c>
      <c r="AH93" s="20">
        <f t="shared" si="32"/>
        <v>0</v>
      </c>
      <c r="AI93" s="20">
        <f t="shared" si="32"/>
        <v>0</v>
      </c>
      <c r="AJ93" s="20">
        <f t="shared" si="32"/>
        <v>0</v>
      </c>
      <c r="AK93" s="20"/>
      <c r="AL93" s="20"/>
      <c r="AM93" s="20">
        <f t="shared" si="35"/>
        <v>0</v>
      </c>
      <c r="AN93" s="20">
        <f t="shared" si="34"/>
        <v>0</v>
      </c>
      <c r="AO93" s="20">
        <f t="shared" si="34"/>
        <v>0</v>
      </c>
      <c r="AP93" s="20">
        <f t="shared" si="34"/>
        <v>0</v>
      </c>
      <c r="AQ93" s="20">
        <f t="shared" si="34"/>
        <v>0</v>
      </c>
      <c r="AR93" s="20">
        <f t="shared" si="34"/>
        <v>0</v>
      </c>
      <c r="AS93" s="20">
        <f t="shared" si="34"/>
        <v>0</v>
      </c>
    </row>
    <row r="94" spans="1:45" x14ac:dyDescent="0.25">
      <c r="A94" s="13" t="str">
        <f>IF(MAX(W$2:W94)=W93,"",MAX(W$2:W94))</f>
        <v/>
      </c>
      <c r="B94" s="34"/>
      <c r="C94" s="20"/>
      <c r="D94" s="20"/>
      <c r="E94" s="23" t="str">
        <f>IF(H94=Kalenderbasis!AH$11,Kalenderbasis!AK$11,IF(H94=Kalenderbasis!AH$12,Kalenderbasis!AK$12,IF(H94=Kalenderbasis!AH$13,Kalenderbasis!AK$13,IF(H94=Kalenderbasis!AH$14,Kalenderbasis!AK$14,IF(H94=Kalenderbasis!AH$15,Kalenderbasis!AK$15,IF(H94=Kalenderbasis!AH$16,Kalenderbasis!AK$16,IF(H94=Kalenderbasis!AH$17,Kalenderbasis!AK$17,IF(H94=Kalenderbasis!AH$18,Kalenderbasis!AK$18,""))))))))</f>
        <v/>
      </c>
      <c r="F94" s="43" t="str">
        <f>IF(C94="K",MAX(F$2:F93)+1,"")</f>
        <v/>
      </c>
      <c r="G94" s="20">
        <f t="shared" si="43"/>
        <v>3</v>
      </c>
      <c r="H94" s="21">
        <f t="shared" si="27"/>
        <v>45748</v>
      </c>
      <c r="I94" s="24" t="str">
        <f>IF(H94=Kalenderbasis!N$7,"Aschermittwoch",IF(H94=Kalenderbasis!H$7,"Karfreitag",IF(H94=Kalenderbasis!F$7,"Ostersonntag",IF(H94=Kalenderbasis!G$7,"Ostermontag",IF(H94=Kalenderbasis!J$7,"Christi Himmelfahrt",IF(H94=Kalenderbasis!K$7,"Pfingst-Sonntag",IF(H94=Kalenderbasis!L$7,"Pfingst-Montag",IF(H94=Kalenderbasis!M$7,"Fronleichnam",IF(H94=Kalenderbasis!Q$7,Kalenderbasis!Q$8,IF(H94=Kalenderbasis!R$7,Kalenderbasis!R$8,IF(H94=Kalenderbasis!S$7,Kalenderbasis!S$8,IF(H94=Kalenderbasis!T$7,Kalenderbasis!T$8,IF(H94=Kalenderbasis!U$7,Kalenderbasis!U$8,IF(H94=Kalenderbasis!V$7,Kalenderbasis!V$8,IF(H94=Kalenderbasis!W$7,Kalenderbasis!W$8,IF(H94=Kalenderbasis!X$7,Kalenderbasis!X$8,IF(H94=Kalenderbasis!Y$7,Kalenderbasis!Y$8,IF(H94=Kalenderbasis!Z$7,Kalenderbasis!Z$8,IF(H94=Kalenderbasis!AA$7,Kalenderbasis!AA$8,IF(H94=Kalenderbasis!AB$7,Kalenderbasis!AB$8,IF(H94=Kalenderbasis!O$7,Kalenderbasis!O$8,IF(H94=Kalenderbasis!P$7,Kalenderbasis!P$8,""))))))))))))))))))))))</f>
        <v/>
      </c>
      <c r="J94" s="20" t="str">
        <f t="shared" si="38"/>
        <v/>
      </c>
      <c r="K94" s="25"/>
      <c r="L94" s="22"/>
      <c r="M94" s="22"/>
      <c r="N94" s="22"/>
      <c r="O94" s="22"/>
      <c r="P94" s="22"/>
      <c r="Q94" s="22"/>
      <c r="R94" s="22"/>
      <c r="S94" s="35"/>
      <c r="U94" s="20" t="str">
        <f t="shared" si="39"/>
        <v/>
      </c>
      <c r="V94" s="13">
        <f t="shared" si="40"/>
        <v>0</v>
      </c>
      <c r="W94" s="13">
        <f>SUM(V$2:V94)</f>
        <v>13</v>
      </c>
      <c r="AA94" s="13">
        <f t="shared" si="47"/>
        <v>0</v>
      </c>
      <c r="AD94" s="20">
        <f t="shared" si="33"/>
        <v>0</v>
      </c>
      <c r="AE94" s="20">
        <f t="shared" si="32"/>
        <v>0</v>
      </c>
      <c r="AF94" s="20">
        <f t="shared" si="32"/>
        <v>0</v>
      </c>
      <c r="AG94" s="20">
        <f t="shared" si="32"/>
        <v>0</v>
      </c>
      <c r="AH94" s="20">
        <f t="shared" si="32"/>
        <v>0</v>
      </c>
      <c r="AI94" s="20">
        <f t="shared" si="32"/>
        <v>0</v>
      </c>
      <c r="AJ94" s="20">
        <f t="shared" si="32"/>
        <v>0</v>
      </c>
      <c r="AK94" s="20"/>
      <c r="AL94" s="20"/>
      <c r="AM94" s="20">
        <f t="shared" si="35"/>
        <v>0</v>
      </c>
      <c r="AN94" s="20">
        <f t="shared" si="34"/>
        <v>0</v>
      </c>
      <c r="AO94" s="20">
        <f t="shared" si="34"/>
        <v>0</v>
      </c>
      <c r="AP94" s="20">
        <f t="shared" si="34"/>
        <v>0</v>
      </c>
      <c r="AQ94" s="20">
        <f t="shared" si="34"/>
        <v>0</v>
      </c>
      <c r="AR94" s="20">
        <f t="shared" si="34"/>
        <v>0</v>
      </c>
      <c r="AS94" s="20">
        <f t="shared" si="34"/>
        <v>0</v>
      </c>
    </row>
    <row r="95" spans="1:45" x14ac:dyDescent="0.25">
      <c r="A95" s="13">
        <f>IF(MAX(W$2:W95)=W94,"",MAX(W$2:W95))</f>
        <v>14</v>
      </c>
      <c r="B95" s="34" t="s">
        <v>28</v>
      </c>
      <c r="C95" s="20"/>
      <c r="D95" s="20" t="s">
        <v>30</v>
      </c>
      <c r="E95" s="23" t="str">
        <f>IF(H95=Kalenderbasis!AH$11,Kalenderbasis!AK$11,IF(H95=Kalenderbasis!AH$12,Kalenderbasis!AK$12,IF(H95=Kalenderbasis!AH$13,Kalenderbasis!AK$13,IF(H95=Kalenderbasis!AH$14,Kalenderbasis!AK$14,IF(H95=Kalenderbasis!AH$15,Kalenderbasis!AK$15,IF(H95=Kalenderbasis!AH$16,Kalenderbasis!AK$16,IF(H95=Kalenderbasis!AH$17,Kalenderbasis!AK$17,IF(H95=Kalenderbasis!AH$18,Kalenderbasis!AK$18,""))))))))</f>
        <v/>
      </c>
      <c r="F95" s="43" t="str">
        <f>IF(C95="K",MAX(F$2:F94)+1,"")</f>
        <v/>
      </c>
      <c r="G95" s="20">
        <f t="shared" si="43"/>
        <v>4</v>
      </c>
      <c r="H95" s="21">
        <f t="shared" si="27"/>
        <v>45749</v>
      </c>
      <c r="I95" s="24" t="str">
        <f>IF(H95=Kalenderbasis!N$7,"Aschermittwoch",IF(H95=Kalenderbasis!H$7,"Karfreitag",IF(H95=Kalenderbasis!F$7,"Ostersonntag",IF(H95=Kalenderbasis!G$7,"Ostermontag",IF(H95=Kalenderbasis!J$7,"Christi Himmelfahrt",IF(H95=Kalenderbasis!K$7,"Pfingst-Sonntag",IF(H95=Kalenderbasis!L$7,"Pfingst-Montag",IF(H95=Kalenderbasis!M$7,"Fronleichnam",IF(H95=Kalenderbasis!Q$7,Kalenderbasis!Q$8,IF(H95=Kalenderbasis!R$7,Kalenderbasis!R$8,IF(H95=Kalenderbasis!S$7,Kalenderbasis!S$8,IF(H95=Kalenderbasis!T$7,Kalenderbasis!T$8,IF(H95=Kalenderbasis!U$7,Kalenderbasis!U$8,IF(H95=Kalenderbasis!V$7,Kalenderbasis!V$8,IF(H95=Kalenderbasis!W$7,Kalenderbasis!W$8,IF(H95=Kalenderbasis!X$7,Kalenderbasis!X$8,IF(H95=Kalenderbasis!Y$7,Kalenderbasis!Y$8,IF(H95=Kalenderbasis!Z$7,Kalenderbasis!Z$8,IF(H95=Kalenderbasis!AA$7,Kalenderbasis!AA$8,IF(H95=Kalenderbasis!AB$7,Kalenderbasis!AB$8,IF(H95=Kalenderbasis!O$7,Kalenderbasis!O$8,IF(H95=Kalenderbasis!P$7,Kalenderbasis!P$8,""))))))))))))))))))))))</f>
        <v/>
      </c>
      <c r="J95" s="20" t="s">
        <v>123</v>
      </c>
      <c r="K95" s="25"/>
      <c r="L95" s="22"/>
      <c r="M95" s="22" t="s">
        <v>12</v>
      </c>
      <c r="N95" s="22" t="s">
        <v>83</v>
      </c>
      <c r="O95" s="22"/>
      <c r="P95" s="22"/>
      <c r="Q95" s="22"/>
      <c r="R95" s="22"/>
      <c r="S95" s="35"/>
      <c r="U95" s="20" t="str">
        <f t="shared" si="39"/>
        <v/>
      </c>
      <c r="V95" s="13">
        <f t="shared" si="40"/>
        <v>1</v>
      </c>
      <c r="W95" s="13">
        <f>SUM(V$2:V95)</f>
        <v>14</v>
      </c>
      <c r="AA95" s="13">
        <f t="shared" si="47"/>
        <v>0</v>
      </c>
      <c r="AD95" s="20">
        <f t="shared" si="33"/>
        <v>0</v>
      </c>
      <c r="AE95" s="20">
        <f t="shared" si="32"/>
        <v>0</v>
      </c>
      <c r="AF95" s="20">
        <f t="shared" si="32"/>
        <v>0</v>
      </c>
      <c r="AG95" s="20">
        <f t="shared" si="32"/>
        <v>0</v>
      </c>
      <c r="AH95" s="20">
        <f t="shared" si="32"/>
        <v>0</v>
      </c>
      <c r="AI95" s="20">
        <f t="shared" si="32"/>
        <v>0</v>
      </c>
      <c r="AJ95" s="20">
        <f t="shared" si="32"/>
        <v>0</v>
      </c>
      <c r="AK95" s="20"/>
      <c r="AL95" s="20"/>
      <c r="AM95" s="20">
        <f t="shared" si="35"/>
        <v>0</v>
      </c>
      <c r="AN95" s="20">
        <f t="shared" si="34"/>
        <v>0</v>
      </c>
      <c r="AO95" s="20">
        <f t="shared" si="34"/>
        <v>0</v>
      </c>
      <c r="AP95" s="20">
        <f t="shared" si="34"/>
        <v>0</v>
      </c>
      <c r="AQ95" s="20">
        <f t="shared" si="34"/>
        <v>0</v>
      </c>
      <c r="AR95" s="20">
        <f t="shared" si="34"/>
        <v>0</v>
      </c>
      <c r="AS95" s="20">
        <f t="shared" si="34"/>
        <v>0</v>
      </c>
    </row>
    <row r="96" spans="1:45" x14ac:dyDescent="0.25">
      <c r="A96" s="13">
        <f>IF(MAX(W$2:W96)=W95,"",MAX(W$2:W96))</f>
        <v>15</v>
      </c>
      <c r="B96" s="34" t="s">
        <v>28</v>
      </c>
      <c r="C96" s="20" t="s">
        <v>44</v>
      </c>
      <c r="D96" s="20"/>
      <c r="E96" s="23" t="str">
        <f>IF(H96=Kalenderbasis!AH$11,Kalenderbasis!AK$11,IF(H96=Kalenderbasis!AH$12,Kalenderbasis!AK$12,IF(H96=Kalenderbasis!AH$13,Kalenderbasis!AK$13,IF(H96=Kalenderbasis!AH$14,Kalenderbasis!AK$14,IF(H96=Kalenderbasis!AH$15,Kalenderbasis!AK$15,IF(H96=Kalenderbasis!AH$16,Kalenderbasis!AK$16,IF(H96=Kalenderbasis!AH$17,Kalenderbasis!AK$17,IF(H96=Kalenderbasis!AH$18,Kalenderbasis!AK$18,""))))))))</f>
        <v/>
      </c>
      <c r="F96" s="43" t="str">
        <f>IF(C96="K",MAX(F$2:F95)+1,"")</f>
        <v/>
      </c>
      <c r="G96" s="20">
        <f t="shared" si="43"/>
        <v>5</v>
      </c>
      <c r="H96" s="21">
        <f t="shared" si="27"/>
        <v>45750</v>
      </c>
      <c r="I96" s="24" t="str">
        <f>IF(H96=Kalenderbasis!N$7,"Aschermittwoch",IF(H96=Kalenderbasis!H$7,"Karfreitag",IF(H96=Kalenderbasis!F$7,"Ostersonntag",IF(H96=Kalenderbasis!G$7,"Ostermontag",IF(H96=Kalenderbasis!J$7,"Christi Himmelfahrt",IF(H96=Kalenderbasis!K$7,"Pfingst-Sonntag",IF(H96=Kalenderbasis!L$7,"Pfingst-Montag",IF(H96=Kalenderbasis!M$7,"Fronleichnam",IF(H96=Kalenderbasis!Q$7,Kalenderbasis!Q$8,IF(H96=Kalenderbasis!R$7,Kalenderbasis!R$8,IF(H96=Kalenderbasis!S$7,Kalenderbasis!S$8,IF(H96=Kalenderbasis!T$7,Kalenderbasis!T$8,IF(H96=Kalenderbasis!U$7,Kalenderbasis!U$8,IF(H96=Kalenderbasis!V$7,Kalenderbasis!V$8,IF(H96=Kalenderbasis!W$7,Kalenderbasis!W$8,IF(H96=Kalenderbasis!X$7,Kalenderbasis!X$8,IF(H96=Kalenderbasis!Y$7,Kalenderbasis!Y$8,IF(H96=Kalenderbasis!Z$7,Kalenderbasis!Z$8,IF(H96=Kalenderbasis!AA$7,Kalenderbasis!AA$8,IF(H96=Kalenderbasis!AB$7,Kalenderbasis!AB$8,IF(H96=Kalenderbasis!O$7,Kalenderbasis!O$8,IF(H96=Kalenderbasis!P$7,Kalenderbasis!P$8,""))))))))))))))))))))))</f>
        <v/>
      </c>
      <c r="J96" s="20" t="str">
        <f t="shared" si="38"/>
        <v>Burggraben</v>
      </c>
      <c r="K96" s="25" t="s">
        <v>16</v>
      </c>
      <c r="L96" s="22"/>
      <c r="M96" s="22"/>
      <c r="N96" s="22"/>
      <c r="O96" s="22"/>
      <c r="P96" s="22"/>
      <c r="Q96" s="22"/>
      <c r="R96" s="22"/>
      <c r="S96" s="35"/>
      <c r="U96" s="20" t="str">
        <f t="shared" si="39"/>
        <v/>
      </c>
      <c r="V96" s="13">
        <f t="shared" si="40"/>
        <v>1</v>
      </c>
      <c r="W96" s="13">
        <f>SUM(V$2:V96)</f>
        <v>15</v>
      </c>
      <c r="AA96" s="13">
        <f t="shared" si="47"/>
        <v>0</v>
      </c>
      <c r="AD96" s="20">
        <f t="shared" si="33"/>
        <v>0</v>
      </c>
      <c r="AE96" s="20">
        <f t="shared" si="32"/>
        <v>0</v>
      </c>
      <c r="AF96" s="20">
        <f t="shared" si="32"/>
        <v>0</v>
      </c>
      <c r="AG96" s="20">
        <f t="shared" si="32"/>
        <v>0</v>
      </c>
      <c r="AH96" s="20">
        <f t="shared" si="32"/>
        <v>0</v>
      </c>
      <c r="AI96" s="20">
        <f t="shared" si="32"/>
        <v>0</v>
      </c>
      <c r="AJ96" s="20">
        <f t="shared" si="32"/>
        <v>0</v>
      </c>
      <c r="AK96" s="20"/>
      <c r="AL96" s="20"/>
      <c r="AM96" s="20">
        <f t="shared" si="35"/>
        <v>0</v>
      </c>
      <c r="AN96" s="20">
        <f t="shared" si="34"/>
        <v>0</v>
      </c>
      <c r="AO96" s="20">
        <f t="shared" si="34"/>
        <v>1</v>
      </c>
      <c r="AP96" s="20">
        <f t="shared" si="34"/>
        <v>0</v>
      </c>
      <c r="AQ96" s="20">
        <f t="shared" si="34"/>
        <v>0</v>
      </c>
      <c r="AR96" s="20">
        <f t="shared" si="34"/>
        <v>0</v>
      </c>
      <c r="AS96" s="20">
        <f t="shared" si="34"/>
        <v>0</v>
      </c>
    </row>
    <row r="97" spans="1:45" x14ac:dyDescent="0.25">
      <c r="A97" s="13" t="str">
        <f>IF(MAX(W$2:W97)=W96,"",MAX(W$2:W97))</f>
        <v/>
      </c>
      <c r="B97" s="34"/>
      <c r="C97" s="20"/>
      <c r="D97" s="20"/>
      <c r="E97" s="23" t="str">
        <f>IF(H97=Kalenderbasis!AH$11,Kalenderbasis!AK$11,IF(H97=Kalenderbasis!AH$12,Kalenderbasis!AK$12,IF(H97=Kalenderbasis!AH$13,Kalenderbasis!AK$13,IF(H97=Kalenderbasis!AH$14,Kalenderbasis!AK$14,IF(H97=Kalenderbasis!AH$15,Kalenderbasis!AK$15,IF(H97=Kalenderbasis!AH$16,Kalenderbasis!AK$16,IF(H97=Kalenderbasis!AH$17,Kalenderbasis!AK$17,IF(H97=Kalenderbasis!AH$18,Kalenderbasis!AK$18,""))))))))</f>
        <v/>
      </c>
      <c r="F97" s="43" t="str">
        <f>IF(C97="K",MAX(F$2:F96)+1,"")</f>
        <v/>
      </c>
      <c r="G97" s="20">
        <f t="shared" si="43"/>
        <v>6</v>
      </c>
      <c r="H97" s="21">
        <f t="shared" si="27"/>
        <v>45751</v>
      </c>
      <c r="I97" s="24" t="str">
        <f>IF(H97=Kalenderbasis!N$7,"Aschermittwoch",IF(H97=Kalenderbasis!H$7,"Karfreitag",IF(H97=Kalenderbasis!F$7,"Ostersonntag",IF(H97=Kalenderbasis!G$7,"Ostermontag",IF(H97=Kalenderbasis!J$7,"Christi Himmelfahrt",IF(H97=Kalenderbasis!K$7,"Pfingst-Sonntag",IF(H97=Kalenderbasis!L$7,"Pfingst-Montag",IF(H97=Kalenderbasis!M$7,"Fronleichnam",IF(H97=Kalenderbasis!Q$7,Kalenderbasis!Q$8,IF(H97=Kalenderbasis!R$7,Kalenderbasis!R$8,IF(H97=Kalenderbasis!S$7,Kalenderbasis!S$8,IF(H97=Kalenderbasis!T$7,Kalenderbasis!T$8,IF(H97=Kalenderbasis!U$7,Kalenderbasis!U$8,IF(H97=Kalenderbasis!V$7,Kalenderbasis!V$8,IF(H97=Kalenderbasis!W$7,Kalenderbasis!W$8,IF(H97=Kalenderbasis!X$7,Kalenderbasis!X$8,IF(H97=Kalenderbasis!Y$7,Kalenderbasis!Y$8,IF(H97=Kalenderbasis!Z$7,Kalenderbasis!Z$8,IF(H97=Kalenderbasis!AA$7,Kalenderbasis!AA$8,IF(H97=Kalenderbasis!AB$7,Kalenderbasis!AB$8,IF(H97=Kalenderbasis!O$7,Kalenderbasis!O$8,IF(H97=Kalenderbasis!P$7,Kalenderbasis!P$8,""))))))))))))))))))))))</f>
        <v/>
      </c>
      <c r="J97" s="20" t="str">
        <f t="shared" si="38"/>
        <v/>
      </c>
      <c r="K97" s="25"/>
      <c r="L97" s="22"/>
      <c r="M97" s="22"/>
      <c r="N97" s="22"/>
      <c r="O97" s="22"/>
      <c r="P97" s="22"/>
      <c r="Q97" s="22"/>
      <c r="R97" s="22"/>
      <c r="S97" s="35"/>
      <c r="U97" s="20" t="str">
        <f t="shared" si="39"/>
        <v/>
      </c>
      <c r="V97" s="13">
        <f t="shared" si="40"/>
        <v>0</v>
      </c>
      <c r="W97" s="13">
        <f>SUM(V$2:V97)</f>
        <v>15</v>
      </c>
      <c r="AA97" s="13">
        <f t="shared" si="47"/>
        <v>0</v>
      </c>
      <c r="AD97" s="20">
        <f t="shared" si="33"/>
        <v>0</v>
      </c>
      <c r="AE97" s="20">
        <f t="shared" si="32"/>
        <v>0</v>
      </c>
      <c r="AF97" s="20">
        <f t="shared" si="32"/>
        <v>0</v>
      </c>
      <c r="AG97" s="20">
        <f t="shared" si="32"/>
        <v>0</v>
      </c>
      <c r="AH97" s="20">
        <f t="shared" si="32"/>
        <v>0</v>
      </c>
      <c r="AI97" s="20">
        <f t="shared" si="32"/>
        <v>0</v>
      </c>
      <c r="AJ97" s="20">
        <f t="shared" si="32"/>
        <v>0</v>
      </c>
      <c r="AK97" s="20"/>
      <c r="AL97" s="20"/>
      <c r="AM97" s="20">
        <f t="shared" si="35"/>
        <v>0</v>
      </c>
      <c r="AN97" s="20">
        <f t="shared" si="34"/>
        <v>0</v>
      </c>
      <c r="AO97" s="20">
        <f t="shared" si="34"/>
        <v>0</v>
      </c>
      <c r="AP97" s="20">
        <f t="shared" si="34"/>
        <v>0</v>
      </c>
      <c r="AQ97" s="20">
        <f t="shared" si="34"/>
        <v>0</v>
      </c>
      <c r="AR97" s="20">
        <f t="shared" si="34"/>
        <v>0</v>
      </c>
      <c r="AS97" s="20">
        <f t="shared" si="34"/>
        <v>0</v>
      </c>
    </row>
    <row r="98" spans="1:45" x14ac:dyDescent="0.25">
      <c r="A98" s="13">
        <f>IF(MAX(W$2:W98)=W97,"",MAX(W$2:W98))</f>
        <v>16</v>
      </c>
      <c r="B98" s="34" t="s">
        <v>28</v>
      </c>
      <c r="C98" s="20"/>
      <c r="D98" s="20" t="s">
        <v>30</v>
      </c>
      <c r="E98" s="23" t="str">
        <f>IF(H98=Kalenderbasis!AH$11,Kalenderbasis!AK$11,IF(H98=Kalenderbasis!AH$12,Kalenderbasis!AK$12,IF(H98=Kalenderbasis!AH$13,Kalenderbasis!AK$13,IF(H98=Kalenderbasis!AH$14,Kalenderbasis!AK$14,IF(H98=Kalenderbasis!AH$15,Kalenderbasis!AK$15,IF(H98=Kalenderbasis!AH$16,Kalenderbasis!AK$16,IF(H98=Kalenderbasis!AH$17,Kalenderbasis!AK$17,IF(H98=Kalenderbasis!AH$18,Kalenderbasis!AK$18,""))))))))</f>
        <v/>
      </c>
      <c r="F98" s="43" t="str">
        <f>IF(C98="K",MAX(F$2:F97)+1,"")</f>
        <v/>
      </c>
      <c r="G98" s="20">
        <f t="shared" si="43"/>
        <v>7</v>
      </c>
      <c r="H98" s="21">
        <f t="shared" si="27"/>
        <v>45752</v>
      </c>
      <c r="I98" s="24" t="str">
        <f>IF(H98=Kalenderbasis!N$7,"Aschermittwoch",IF(H98=Kalenderbasis!H$7,"Karfreitag",IF(H98=Kalenderbasis!F$7,"Ostersonntag",IF(H98=Kalenderbasis!G$7,"Ostermontag",IF(H98=Kalenderbasis!J$7,"Christi Himmelfahrt",IF(H98=Kalenderbasis!K$7,"Pfingst-Sonntag",IF(H98=Kalenderbasis!L$7,"Pfingst-Montag",IF(H98=Kalenderbasis!M$7,"Fronleichnam",IF(H98=Kalenderbasis!Q$7,Kalenderbasis!Q$8,IF(H98=Kalenderbasis!R$7,Kalenderbasis!R$8,IF(H98=Kalenderbasis!S$7,Kalenderbasis!S$8,IF(H98=Kalenderbasis!T$7,Kalenderbasis!T$8,IF(H98=Kalenderbasis!U$7,Kalenderbasis!U$8,IF(H98=Kalenderbasis!V$7,Kalenderbasis!V$8,IF(H98=Kalenderbasis!W$7,Kalenderbasis!W$8,IF(H98=Kalenderbasis!X$7,Kalenderbasis!X$8,IF(H98=Kalenderbasis!Y$7,Kalenderbasis!Y$8,IF(H98=Kalenderbasis!Z$7,Kalenderbasis!Z$8,IF(H98=Kalenderbasis!AA$7,Kalenderbasis!AA$8,IF(H98=Kalenderbasis!AB$7,Kalenderbasis!AB$8,IF(H98=Kalenderbasis!O$7,Kalenderbasis!O$8,IF(H98=Kalenderbasis!P$7,Kalenderbasis!P$8,""))))))))))))))))))))))</f>
        <v/>
      </c>
      <c r="J98" s="20" t="s">
        <v>95</v>
      </c>
      <c r="K98" s="25"/>
      <c r="L98" s="22"/>
      <c r="M98" s="22" t="s">
        <v>12</v>
      </c>
      <c r="N98" s="22" t="s">
        <v>83</v>
      </c>
      <c r="O98" s="22"/>
      <c r="P98" s="22"/>
      <c r="Q98" s="22"/>
      <c r="R98" s="22"/>
      <c r="S98" s="35"/>
      <c r="U98" s="20" t="str">
        <f t="shared" si="39"/>
        <v/>
      </c>
      <c r="V98" s="13">
        <f t="shared" si="40"/>
        <v>1</v>
      </c>
      <c r="W98" s="13">
        <f>SUM(V$2:V98)</f>
        <v>16</v>
      </c>
      <c r="AA98" s="13">
        <f t="shared" si="47"/>
        <v>0</v>
      </c>
      <c r="AD98" s="20">
        <f t="shared" si="33"/>
        <v>0</v>
      </c>
      <c r="AE98" s="20">
        <f t="shared" si="32"/>
        <v>0</v>
      </c>
      <c r="AF98" s="20">
        <f t="shared" si="32"/>
        <v>0</v>
      </c>
      <c r="AG98" s="20">
        <f t="shared" si="32"/>
        <v>0</v>
      </c>
      <c r="AH98" s="20">
        <f t="shared" si="32"/>
        <v>0</v>
      </c>
      <c r="AI98" s="20">
        <f t="shared" si="32"/>
        <v>0</v>
      </c>
      <c r="AJ98" s="20">
        <f t="shared" si="32"/>
        <v>0</v>
      </c>
      <c r="AK98" s="20"/>
      <c r="AL98" s="20"/>
      <c r="AM98" s="20">
        <f t="shared" si="35"/>
        <v>0</v>
      </c>
      <c r="AN98" s="20">
        <f t="shared" si="34"/>
        <v>0</v>
      </c>
      <c r="AO98" s="20">
        <f t="shared" si="34"/>
        <v>0</v>
      </c>
      <c r="AP98" s="20">
        <f t="shared" si="34"/>
        <v>0</v>
      </c>
      <c r="AQ98" s="20">
        <f t="shared" si="34"/>
        <v>0</v>
      </c>
      <c r="AR98" s="20">
        <f t="shared" si="34"/>
        <v>0</v>
      </c>
      <c r="AS98" s="20">
        <f t="shared" si="34"/>
        <v>0</v>
      </c>
    </row>
    <row r="99" spans="1:45" x14ac:dyDescent="0.25">
      <c r="A99" s="13">
        <f>IF(MAX(W$2:W99)=W98,"",MAX(W$2:W99))</f>
        <v>17</v>
      </c>
      <c r="B99" s="34" t="s">
        <v>28</v>
      </c>
      <c r="C99" s="20"/>
      <c r="D99" s="20" t="s">
        <v>30</v>
      </c>
      <c r="E99" s="23" t="str">
        <f>IF(H99=Kalenderbasis!AH$11,Kalenderbasis!AK$11,IF(H99=Kalenderbasis!AH$12,Kalenderbasis!AK$12,IF(H99=Kalenderbasis!AH$13,Kalenderbasis!AK$13,IF(H99=Kalenderbasis!AH$14,Kalenderbasis!AK$14,IF(H99=Kalenderbasis!AH$15,Kalenderbasis!AK$15,IF(H99=Kalenderbasis!AH$16,Kalenderbasis!AK$16,IF(H99=Kalenderbasis!AH$17,Kalenderbasis!AK$17,IF(H99=Kalenderbasis!AH$18,Kalenderbasis!AK$18,""))))))))</f>
        <v>AK</v>
      </c>
      <c r="F99" s="43" t="str">
        <f>IF(C99="K",MAX(F$2:F98)+1,"")</f>
        <v/>
      </c>
      <c r="G99" s="20">
        <f t="shared" si="43"/>
        <v>1</v>
      </c>
      <c r="H99" s="21">
        <f t="shared" si="27"/>
        <v>45753</v>
      </c>
      <c r="I99" s="24" t="str">
        <f>IF(H99=Kalenderbasis!N$7,"Aschermittwoch",IF(H99=Kalenderbasis!H$7,"Karfreitag",IF(H99=Kalenderbasis!F$7,"Ostersonntag",IF(H99=Kalenderbasis!G$7,"Ostermontag",IF(H99=Kalenderbasis!J$7,"Christi Himmelfahrt",IF(H99=Kalenderbasis!K$7,"Pfingst-Sonntag",IF(H99=Kalenderbasis!L$7,"Pfingst-Montag",IF(H99=Kalenderbasis!M$7,"Fronleichnam",IF(H99=Kalenderbasis!Q$7,Kalenderbasis!Q$8,IF(H99=Kalenderbasis!R$7,Kalenderbasis!R$8,IF(H99=Kalenderbasis!S$7,Kalenderbasis!S$8,IF(H99=Kalenderbasis!T$7,Kalenderbasis!T$8,IF(H99=Kalenderbasis!U$7,Kalenderbasis!U$8,IF(H99=Kalenderbasis!V$7,Kalenderbasis!V$8,IF(H99=Kalenderbasis!W$7,Kalenderbasis!W$8,IF(H99=Kalenderbasis!X$7,Kalenderbasis!X$8,IF(H99=Kalenderbasis!Y$7,Kalenderbasis!Y$8,IF(H99=Kalenderbasis!Z$7,Kalenderbasis!Z$8,IF(H99=Kalenderbasis!AA$7,Kalenderbasis!AA$8,IF(H99=Kalenderbasis!AB$7,Kalenderbasis!AB$8,IF(H99=Kalenderbasis!O$7,Kalenderbasis!O$8,IF(H99=Kalenderbasis!P$7,Kalenderbasis!P$8,""))))))))))))))))))))))</f>
        <v/>
      </c>
      <c r="J99" s="20" t="s">
        <v>86</v>
      </c>
      <c r="K99" s="25"/>
      <c r="L99" s="22"/>
      <c r="M99" s="22"/>
      <c r="N99" s="22"/>
      <c r="O99" s="22"/>
      <c r="P99" s="22"/>
      <c r="Q99" s="22"/>
      <c r="R99" s="22"/>
      <c r="S99" s="35"/>
      <c r="U99" s="20" t="str">
        <f t="shared" si="39"/>
        <v>AK</v>
      </c>
      <c r="V99" s="13">
        <f t="shared" si="40"/>
        <v>1</v>
      </c>
      <c r="W99" s="13">
        <f>SUM(V$2:V99)</f>
        <v>17</v>
      </c>
      <c r="AA99" s="13">
        <f t="shared" si="47"/>
        <v>0</v>
      </c>
      <c r="AD99" s="20">
        <f t="shared" si="33"/>
        <v>0</v>
      </c>
      <c r="AE99" s="20">
        <f t="shared" si="32"/>
        <v>0</v>
      </c>
      <c r="AF99" s="20">
        <f t="shared" si="32"/>
        <v>0</v>
      </c>
      <c r="AG99" s="20">
        <f t="shared" si="32"/>
        <v>0</v>
      </c>
      <c r="AH99" s="20">
        <f t="shared" si="32"/>
        <v>0</v>
      </c>
      <c r="AI99" s="20">
        <f t="shared" si="32"/>
        <v>0</v>
      </c>
      <c r="AJ99" s="20">
        <f t="shared" si="32"/>
        <v>0</v>
      </c>
      <c r="AK99" s="20"/>
      <c r="AL99" s="20"/>
      <c r="AM99" s="20">
        <f t="shared" si="35"/>
        <v>0</v>
      </c>
      <c r="AN99" s="20">
        <f t="shared" si="34"/>
        <v>0</v>
      </c>
      <c r="AO99" s="20">
        <f t="shared" si="34"/>
        <v>0</v>
      </c>
      <c r="AP99" s="20">
        <f t="shared" si="34"/>
        <v>0</v>
      </c>
      <c r="AQ99" s="20">
        <f t="shared" si="34"/>
        <v>0</v>
      </c>
      <c r="AR99" s="20">
        <f t="shared" si="34"/>
        <v>0</v>
      </c>
      <c r="AS99" s="20">
        <f t="shared" si="34"/>
        <v>0</v>
      </c>
    </row>
    <row r="100" spans="1:45" x14ac:dyDescent="0.25">
      <c r="A100" s="13" t="str">
        <f>IF(MAX(W$2:W100)=W99,"",MAX(W$2:W100))</f>
        <v/>
      </c>
      <c r="B100" s="34"/>
      <c r="C100" s="20"/>
      <c r="D100" s="20"/>
      <c r="E100" s="23" t="str">
        <f>IF(H100=Kalenderbasis!AH$11,Kalenderbasis!AK$11,IF(H100=Kalenderbasis!AH$12,Kalenderbasis!AK$12,IF(H100=Kalenderbasis!AH$13,Kalenderbasis!AK$13,IF(H100=Kalenderbasis!AH$14,Kalenderbasis!AK$14,IF(H100=Kalenderbasis!AH$15,Kalenderbasis!AK$15,IF(H100=Kalenderbasis!AH$16,Kalenderbasis!AK$16,IF(H100=Kalenderbasis!AH$17,Kalenderbasis!AK$17,IF(H100=Kalenderbasis!AH$18,Kalenderbasis!AK$18,""))))))))</f>
        <v/>
      </c>
      <c r="F100" s="43" t="str">
        <f>IF(C100="K",MAX(F$2:F99)+1,"")</f>
        <v/>
      </c>
      <c r="G100" s="20">
        <f t="shared" si="43"/>
        <v>2</v>
      </c>
      <c r="H100" s="21">
        <f t="shared" ref="H100:H163" si="49">H99+1</f>
        <v>45754</v>
      </c>
      <c r="I100" s="24" t="str">
        <f>IF(H100=Kalenderbasis!N$7,"Aschermittwoch",IF(H100=Kalenderbasis!H$7,"Karfreitag",IF(H100=Kalenderbasis!F$7,"Ostersonntag",IF(H100=Kalenderbasis!G$7,"Ostermontag",IF(H100=Kalenderbasis!J$7,"Christi Himmelfahrt",IF(H100=Kalenderbasis!K$7,"Pfingst-Sonntag",IF(H100=Kalenderbasis!L$7,"Pfingst-Montag",IF(H100=Kalenderbasis!M$7,"Fronleichnam",IF(H100=Kalenderbasis!Q$7,Kalenderbasis!Q$8,IF(H100=Kalenderbasis!R$7,Kalenderbasis!R$8,IF(H100=Kalenderbasis!S$7,Kalenderbasis!S$8,IF(H100=Kalenderbasis!T$7,Kalenderbasis!T$8,IF(H100=Kalenderbasis!U$7,Kalenderbasis!U$8,IF(H100=Kalenderbasis!V$7,Kalenderbasis!V$8,IF(H100=Kalenderbasis!W$7,Kalenderbasis!W$8,IF(H100=Kalenderbasis!X$7,Kalenderbasis!X$8,IF(H100=Kalenderbasis!Y$7,Kalenderbasis!Y$8,IF(H100=Kalenderbasis!Z$7,Kalenderbasis!Z$8,IF(H100=Kalenderbasis!AA$7,Kalenderbasis!AA$8,IF(H100=Kalenderbasis!AB$7,Kalenderbasis!AB$8,IF(H100=Kalenderbasis!O$7,Kalenderbasis!O$8,IF(H100=Kalenderbasis!P$7,Kalenderbasis!P$8,""))))))))))))))))))))))</f>
        <v/>
      </c>
      <c r="J100" s="20" t="str">
        <f t="shared" si="38"/>
        <v/>
      </c>
      <c r="K100" s="25"/>
      <c r="L100" s="22"/>
      <c r="M100" s="22"/>
      <c r="N100" s="22"/>
      <c r="O100" s="22"/>
      <c r="P100" s="22"/>
      <c r="Q100" s="22"/>
      <c r="R100" s="22"/>
      <c r="S100" s="35"/>
      <c r="U100" s="20" t="str">
        <f t="shared" si="39"/>
        <v/>
      </c>
      <c r="V100" s="13">
        <f t="shared" si="40"/>
        <v>0</v>
      </c>
      <c r="W100" s="13">
        <f>SUM(V$2:V100)</f>
        <v>17</v>
      </c>
      <c r="AA100" s="13">
        <f t="shared" si="47"/>
        <v>0</v>
      </c>
      <c r="AD100" s="20">
        <f t="shared" si="33"/>
        <v>0</v>
      </c>
      <c r="AE100" s="20">
        <f t="shared" si="32"/>
        <v>0</v>
      </c>
      <c r="AF100" s="20">
        <f t="shared" si="32"/>
        <v>0</v>
      </c>
      <c r="AG100" s="20">
        <f t="shared" si="32"/>
        <v>0</v>
      </c>
      <c r="AH100" s="20">
        <f t="shared" si="32"/>
        <v>0</v>
      </c>
      <c r="AI100" s="20">
        <f t="shared" si="32"/>
        <v>0</v>
      </c>
      <c r="AJ100" s="20">
        <f t="shared" si="32"/>
        <v>0</v>
      </c>
      <c r="AK100" s="20"/>
      <c r="AL100" s="20"/>
      <c r="AM100" s="20">
        <f t="shared" si="35"/>
        <v>0</v>
      </c>
      <c r="AN100" s="20">
        <f t="shared" si="34"/>
        <v>0</v>
      </c>
      <c r="AO100" s="20">
        <f t="shared" si="34"/>
        <v>0</v>
      </c>
      <c r="AP100" s="20">
        <f t="shared" si="34"/>
        <v>0</v>
      </c>
      <c r="AQ100" s="20">
        <f t="shared" si="34"/>
        <v>0</v>
      </c>
      <c r="AR100" s="20">
        <f t="shared" si="34"/>
        <v>0</v>
      </c>
      <c r="AS100" s="20">
        <f t="shared" si="34"/>
        <v>0</v>
      </c>
    </row>
    <row r="101" spans="1:45" x14ac:dyDescent="0.25">
      <c r="A101" s="13" t="str">
        <f>IF(MAX(W$2:W101)=W100,"",MAX(W$2:W101))</f>
        <v/>
      </c>
      <c r="B101" s="34"/>
      <c r="C101" s="20"/>
      <c r="D101" s="20"/>
      <c r="E101" s="23" t="str">
        <f>IF(H101=Kalenderbasis!AH$11,Kalenderbasis!AK$11,IF(H101=Kalenderbasis!AH$12,Kalenderbasis!AK$12,IF(H101=Kalenderbasis!AH$13,Kalenderbasis!AK$13,IF(H101=Kalenderbasis!AH$14,Kalenderbasis!AK$14,IF(H101=Kalenderbasis!AH$15,Kalenderbasis!AK$15,IF(H101=Kalenderbasis!AH$16,Kalenderbasis!AK$16,IF(H101=Kalenderbasis!AH$17,Kalenderbasis!AK$17,IF(H101=Kalenderbasis!AH$18,Kalenderbasis!AK$18,""))))))))</f>
        <v/>
      </c>
      <c r="F101" s="43" t="str">
        <f>IF(C101="K",MAX(F$2:F100)+1,"")</f>
        <v/>
      </c>
      <c r="G101" s="20">
        <f t="shared" si="43"/>
        <v>3</v>
      </c>
      <c r="H101" s="21">
        <f t="shared" si="49"/>
        <v>45755</v>
      </c>
      <c r="I101" s="24" t="str">
        <f>IF(H101=Kalenderbasis!N$7,"Aschermittwoch",IF(H101=Kalenderbasis!H$7,"Karfreitag",IF(H101=Kalenderbasis!F$7,"Ostersonntag",IF(H101=Kalenderbasis!G$7,"Ostermontag",IF(H101=Kalenderbasis!J$7,"Christi Himmelfahrt",IF(H101=Kalenderbasis!K$7,"Pfingst-Sonntag",IF(H101=Kalenderbasis!L$7,"Pfingst-Montag",IF(H101=Kalenderbasis!M$7,"Fronleichnam",IF(H101=Kalenderbasis!Q$7,Kalenderbasis!Q$8,IF(H101=Kalenderbasis!R$7,Kalenderbasis!R$8,IF(H101=Kalenderbasis!S$7,Kalenderbasis!S$8,IF(H101=Kalenderbasis!T$7,Kalenderbasis!T$8,IF(H101=Kalenderbasis!U$7,Kalenderbasis!U$8,IF(H101=Kalenderbasis!V$7,Kalenderbasis!V$8,IF(H101=Kalenderbasis!W$7,Kalenderbasis!W$8,IF(H101=Kalenderbasis!X$7,Kalenderbasis!X$8,IF(H101=Kalenderbasis!Y$7,Kalenderbasis!Y$8,IF(H101=Kalenderbasis!Z$7,Kalenderbasis!Z$8,IF(H101=Kalenderbasis!AA$7,Kalenderbasis!AA$8,IF(H101=Kalenderbasis!AB$7,Kalenderbasis!AB$8,IF(H101=Kalenderbasis!O$7,Kalenderbasis!O$8,IF(H101=Kalenderbasis!P$7,Kalenderbasis!P$8,""))))))))))))))))))))))</f>
        <v/>
      </c>
      <c r="J101" s="20" t="str">
        <f t="shared" si="38"/>
        <v/>
      </c>
      <c r="K101" s="25"/>
      <c r="L101" s="22"/>
      <c r="M101" s="22"/>
      <c r="N101" s="22"/>
      <c r="O101" s="22"/>
      <c r="P101" s="22"/>
      <c r="Q101" s="22"/>
      <c r="R101" s="22"/>
      <c r="S101" s="35"/>
      <c r="U101" s="20" t="str">
        <f t="shared" si="39"/>
        <v/>
      </c>
      <c r="V101" s="13">
        <f t="shared" si="40"/>
        <v>0</v>
      </c>
      <c r="W101" s="13">
        <f>SUM(V$2:V101)</f>
        <v>17</v>
      </c>
      <c r="AA101" s="13">
        <f t="shared" si="47"/>
        <v>0</v>
      </c>
      <c r="AD101" s="20">
        <f t="shared" si="33"/>
        <v>0</v>
      </c>
      <c r="AE101" s="20">
        <f t="shared" si="32"/>
        <v>0</v>
      </c>
      <c r="AF101" s="20">
        <f t="shared" si="32"/>
        <v>0</v>
      </c>
      <c r="AG101" s="20">
        <f t="shared" si="32"/>
        <v>0</v>
      </c>
      <c r="AH101" s="20">
        <f t="shared" si="32"/>
        <v>0</v>
      </c>
      <c r="AI101" s="20">
        <f t="shared" si="32"/>
        <v>0</v>
      </c>
      <c r="AJ101" s="20">
        <f t="shared" si="32"/>
        <v>0</v>
      </c>
      <c r="AK101" s="20"/>
      <c r="AL101" s="20"/>
      <c r="AM101" s="20">
        <f t="shared" si="35"/>
        <v>0</v>
      </c>
      <c r="AN101" s="20">
        <f t="shared" si="34"/>
        <v>0</v>
      </c>
      <c r="AO101" s="20">
        <f t="shared" si="34"/>
        <v>0</v>
      </c>
      <c r="AP101" s="20">
        <f t="shared" si="34"/>
        <v>0</v>
      </c>
      <c r="AQ101" s="20">
        <f t="shared" si="34"/>
        <v>0</v>
      </c>
      <c r="AR101" s="20">
        <f t="shared" si="34"/>
        <v>0</v>
      </c>
      <c r="AS101" s="20">
        <f t="shared" si="34"/>
        <v>0</v>
      </c>
    </row>
    <row r="102" spans="1:45" x14ac:dyDescent="0.25">
      <c r="A102" s="13" t="str">
        <f>IF(MAX(W$2:W102)=W101,"",MAX(W$2:W102))</f>
        <v/>
      </c>
      <c r="B102" s="34"/>
      <c r="C102" s="20"/>
      <c r="D102" s="20"/>
      <c r="E102" s="23" t="str">
        <f>IF(H102=Kalenderbasis!AH$11,Kalenderbasis!AK$11,IF(H102=Kalenderbasis!AH$12,Kalenderbasis!AK$12,IF(H102=Kalenderbasis!AH$13,Kalenderbasis!AK$13,IF(H102=Kalenderbasis!AH$14,Kalenderbasis!AK$14,IF(H102=Kalenderbasis!AH$15,Kalenderbasis!AK$15,IF(H102=Kalenderbasis!AH$16,Kalenderbasis!AK$16,IF(H102=Kalenderbasis!AH$17,Kalenderbasis!AK$17,IF(H102=Kalenderbasis!AH$18,Kalenderbasis!AK$18,""))))))))</f>
        <v/>
      </c>
      <c r="F102" s="43" t="str">
        <f>IF(C102="K",MAX(F$2:F101)+1,"")</f>
        <v/>
      </c>
      <c r="G102" s="20">
        <f t="shared" si="43"/>
        <v>4</v>
      </c>
      <c r="H102" s="21">
        <f t="shared" si="49"/>
        <v>45756</v>
      </c>
      <c r="I102" s="24" t="str">
        <f>IF(H102=Kalenderbasis!N$7,"Aschermittwoch",IF(H102=Kalenderbasis!H$7,"Karfreitag",IF(H102=Kalenderbasis!F$7,"Ostersonntag",IF(H102=Kalenderbasis!G$7,"Ostermontag",IF(H102=Kalenderbasis!J$7,"Christi Himmelfahrt",IF(H102=Kalenderbasis!K$7,"Pfingst-Sonntag",IF(H102=Kalenderbasis!L$7,"Pfingst-Montag",IF(H102=Kalenderbasis!M$7,"Fronleichnam",IF(H102=Kalenderbasis!Q$7,Kalenderbasis!Q$8,IF(H102=Kalenderbasis!R$7,Kalenderbasis!R$8,IF(H102=Kalenderbasis!S$7,Kalenderbasis!S$8,IF(H102=Kalenderbasis!T$7,Kalenderbasis!T$8,IF(H102=Kalenderbasis!U$7,Kalenderbasis!U$8,IF(H102=Kalenderbasis!V$7,Kalenderbasis!V$8,IF(H102=Kalenderbasis!W$7,Kalenderbasis!W$8,IF(H102=Kalenderbasis!X$7,Kalenderbasis!X$8,IF(H102=Kalenderbasis!Y$7,Kalenderbasis!Y$8,IF(H102=Kalenderbasis!Z$7,Kalenderbasis!Z$8,IF(H102=Kalenderbasis!AA$7,Kalenderbasis!AA$8,IF(H102=Kalenderbasis!AB$7,Kalenderbasis!AB$8,IF(H102=Kalenderbasis!O$7,Kalenderbasis!O$8,IF(H102=Kalenderbasis!P$7,Kalenderbasis!P$8,""))))))))))))))))))))))</f>
        <v/>
      </c>
      <c r="J102" s="20" t="str">
        <f t="shared" si="38"/>
        <v/>
      </c>
      <c r="K102" s="25"/>
      <c r="L102" s="22"/>
      <c r="M102" s="22"/>
      <c r="N102" s="22"/>
      <c r="O102" s="22"/>
      <c r="P102" s="22"/>
      <c r="Q102" s="22"/>
      <c r="R102" s="22"/>
      <c r="S102" s="35"/>
      <c r="U102" s="20" t="str">
        <f t="shared" si="39"/>
        <v/>
      </c>
      <c r="V102" s="13">
        <f t="shared" si="40"/>
        <v>0</v>
      </c>
      <c r="W102" s="13">
        <f>SUM(V$2:V102)</f>
        <v>17</v>
      </c>
      <c r="AA102" s="13">
        <f t="shared" si="47"/>
        <v>0</v>
      </c>
      <c r="AD102" s="20">
        <f t="shared" si="33"/>
        <v>0</v>
      </c>
      <c r="AE102" s="20">
        <f t="shared" si="32"/>
        <v>0</v>
      </c>
      <c r="AF102" s="20">
        <f t="shared" si="32"/>
        <v>0</v>
      </c>
      <c r="AG102" s="20">
        <f t="shared" si="32"/>
        <v>0</v>
      </c>
      <c r="AH102" s="20">
        <f t="shared" ref="AF102:AJ153" si="50">IF(AND($C102="K",$K102=AH$1),1,0)</f>
        <v>0</v>
      </c>
      <c r="AI102" s="20">
        <f t="shared" si="50"/>
        <v>0</v>
      </c>
      <c r="AJ102" s="20">
        <f t="shared" si="50"/>
        <v>0</v>
      </c>
      <c r="AK102" s="20"/>
      <c r="AL102" s="20"/>
      <c r="AM102" s="20">
        <f t="shared" si="35"/>
        <v>0</v>
      </c>
      <c r="AN102" s="20">
        <f t="shared" si="34"/>
        <v>0</v>
      </c>
      <c r="AO102" s="20">
        <f t="shared" si="34"/>
        <v>0</v>
      </c>
      <c r="AP102" s="20">
        <f t="shared" si="34"/>
        <v>0</v>
      </c>
      <c r="AQ102" s="20">
        <f t="shared" si="34"/>
        <v>0</v>
      </c>
      <c r="AR102" s="20">
        <f t="shared" si="34"/>
        <v>0</v>
      </c>
      <c r="AS102" s="20">
        <f t="shared" si="34"/>
        <v>0</v>
      </c>
    </row>
    <row r="103" spans="1:45" x14ac:dyDescent="0.25">
      <c r="A103" s="13">
        <f>IF(MAX(W$2:W103)=W102,"",MAX(W$2:W103))</f>
        <v>18</v>
      </c>
      <c r="B103" s="34" t="s">
        <v>28</v>
      </c>
      <c r="C103" s="20" t="s">
        <v>29</v>
      </c>
      <c r="D103" s="20"/>
      <c r="E103" s="23" t="str">
        <f>IF(H103=Kalenderbasis!AH$11,Kalenderbasis!AK$11,IF(H103=Kalenderbasis!AH$12,Kalenderbasis!AK$12,IF(H103=Kalenderbasis!AH$13,Kalenderbasis!AK$13,IF(H103=Kalenderbasis!AH$14,Kalenderbasis!AK$14,IF(H103=Kalenderbasis!AH$15,Kalenderbasis!AK$15,IF(H103=Kalenderbasis!AH$16,Kalenderbasis!AK$16,IF(H103=Kalenderbasis!AH$17,Kalenderbasis!AK$17,IF(H103=Kalenderbasis!AH$18,Kalenderbasis!AK$18,""))))))))</f>
        <v/>
      </c>
      <c r="F103" s="43">
        <f>IF(C103="K",MAX(F$2:F102)+1,"")</f>
        <v>1282</v>
      </c>
      <c r="G103" s="20">
        <f t="shared" si="43"/>
        <v>5</v>
      </c>
      <c r="H103" s="21">
        <f t="shared" si="49"/>
        <v>45757</v>
      </c>
      <c r="I103" s="24" t="str">
        <f>IF(H103=Kalenderbasis!N$7,"Aschermittwoch",IF(H103=Kalenderbasis!H$7,"Karfreitag",IF(H103=Kalenderbasis!F$7,"Ostersonntag",IF(H103=Kalenderbasis!G$7,"Ostermontag",IF(H103=Kalenderbasis!J$7,"Christi Himmelfahrt",IF(H103=Kalenderbasis!K$7,"Pfingst-Sonntag",IF(H103=Kalenderbasis!L$7,"Pfingst-Montag",IF(H103=Kalenderbasis!M$7,"Fronleichnam",IF(H103=Kalenderbasis!Q$7,Kalenderbasis!Q$8,IF(H103=Kalenderbasis!R$7,Kalenderbasis!R$8,IF(H103=Kalenderbasis!S$7,Kalenderbasis!S$8,IF(H103=Kalenderbasis!T$7,Kalenderbasis!T$8,IF(H103=Kalenderbasis!U$7,Kalenderbasis!U$8,IF(H103=Kalenderbasis!V$7,Kalenderbasis!V$8,IF(H103=Kalenderbasis!W$7,Kalenderbasis!W$8,IF(H103=Kalenderbasis!X$7,Kalenderbasis!X$8,IF(H103=Kalenderbasis!Y$7,Kalenderbasis!Y$8,IF(H103=Kalenderbasis!Z$7,Kalenderbasis!Z$8,IF(H103=Kalenderbasis!AA$7,Kalenderbasis!AA$8,IF(H103=Kalenderbasis!AB$7,Kalenderbasis!AB$8,IF(H103=Kalenderbasis!O$7,Kalenderbasis!O$8,IF(H103=Kalenderbasis!P$7,Kalenderbasis!P$8,""))))))))))))))))))))))</f>
        <v/>
      </c>
      <c r="J103" s="20" t="s">
        <v>77</v>
      </c>
      <c r="K103" s="25" t="s">
        <v>14</v>
      </c>
      <c r="L103" s="22" t="s">
        <v>16</v>
      </c>
      <c r="M103" s="22"/>
      <c r="N103" s="22"/>
      <c r="O103" s="22"/>
      <c r="P103" s="22"/>
      <c r="Q103" s="22"/>
      <c r="R103" s="22"/>
      <c r="S103" s="35"/>
      <c r="U103" s="20" t="str">
        <f t="shared" si="39"/>
        <v/>
      </c>
      <c r="V103" s="13">
        <f t="shared" si="40"/>
        <v>1</v>
      </c>
      <c r="W103" s="13">
        <f>SUM(V$2:V103)</f>
        <v>18</v>
      </c>
      <c r="AA103" s="13">
        <f t="shared" si="47"/>
        <v>0</v>
      </c>
      <c r="AD103" s="20">
        <f t="shared" si="33"/>
        <v>0</v>
      </c>
      <c r="AE103" s="20">
        <f t="shared" si="33"/>
        <v>0</v>
      </c>
      <c r="AF103" s="20">
        <f t="shared" si="50"/>
        <v>0</v>
      </c>
      <c r="AG103" s="20">
        <f t="shared" si="50"/>
        <v>0</v>
      </c>
      <c r="AH103" s="20">
        <f t="shared" si="50"/>
        <v>0</v>
      </c>
      <c r="AI103" s="20">
        <f t="shared" si="50"/>
        <v>1</v>
      </c>
      <c r="AJ103" s="20">
        <f t="shared" si="50"/>
        <v>0</v>
      </c>
      <c r="AK103" s="20"/>
      <c r="AL103" s="20"/>
      <c r="AM103" s="20">
        <f t="shared" si="35"/>
        <v>0</v>
      </c>
      <c r="AN103" s="20">
        <f t="shared" si="34"/>
        <v>0</v>
      </c>
      <c r="AO103" s="20">
        <f t="shared" si="34"/>
        <v>0</v>
      </c>
      <c r="AP103" s="20">
        <f t="shared" si="34"/>
        <v>0</v>
      </c>
      <c r="AQ103" s="20">
        <f t="shared" si="34"/>
        <v>0</v>
      </c>
      <c r="AR103" s="20">
        <f t="shared" si="34"/>
        <v>0</v>
      </c>
      <c r="AS103" s="20">
        <f t="shared" si="34"/>
        <v>0</v>
      </c>
    </row>
    <row r="104" spans="1:45" x14ac:dyDescent="0.25">
      <c r="A104" s="13" t="str">
        <f>IF(MAX(W$2:W104)=W103,"",MAX(W$2:W104))</f>
        <v/>
      </c>
      <c r="B104" s="34"/>
      <c r="C104" s="20"/>
      <c r="D104" s="20"/>
      <c r="E104" s="23" t="str">
        <f>IF(H104=Kalenderbasis!AH$11,Kalenderbasis!AK$11,IF(H104=Kalenderbasis!AH$12,Kalenderbasis!AK$12,IF(H104=Kalenderbasis!AH$13,Kalenderbasis!AK$13,IF(H104=Kalenderbasis!AH$14,Kalenderbasis!AK$14,IF(H104=Kalenderbasis!AH$15,Kalenderbasis!AK$15,IF(H104=Kalenderbasis!AH$16,Kalenderbasis!AK$16,IF(H104=Kalenderbasis!AH$17,Kalenderbasis!AK$17,IF(H104=Kalenderbasis!AH$18,Kalenderbasis!AK$18,""))))))))</f>
        <v/>
      </c>
      <c r="F104" s="43" t="str">
        <f>IF(C104="K",MAX(F$2:F103)+1,"")</f>
        <v/>
      </c>
      <c r="G104" s="20">
        <f t="shared" si="43"/>
        <v>6</v>
      </c>
      <c r="H104" s="21">
        <f t="shared" si="49"/>
        <v>45758</v>
      </c>
      <c r="I104" s="24" t="str">
        <f>IF(H104=Kalenderbasis!N$7,"Aschermittwoch",IF(H104=Kalenderbasis!H$7,"Karfreitag",IF(H104=Kalenderbasis!F$7,"Ostersonntag",IF(H104=Kalenderbasis!G$7,"Ostermontag",IF(H104=Kalenderbasis!J$7,"Christi Himmelfahrt",IF(H104=Kalenderbasis!K$7,"Pfingst-Sonntag",IF(H104=Kalenderbasis!L$7,"Pfingst-Montag",IF(H104=Kalenderbasis!M$7,"Fronleichnam",IF(H104=Kalenderbasis!Q$7,Kalenderbasis!Q$8,IF(H104=Kalenderbasis!R$7,Kalenderbasis!R$8,IF(H104=Kalenderbasis!S$7,Kalenderbasis!S$8,IF(H104=Kalenderbasis!T$7,Kalenderbasis!T$8,IF(H104=Kalenderbasis!U$7,Kalenderbasis!U$8,IF(H104=Kalenderbasis!V$7,Kalenderbasis!V$8,IF(H104=Kalenderbasis!W$7,Kalenderbasis!W$8,IF(H104=Kalenderbasis!X$7,Kalenderbasis!X$8,IF(H104=Kalenderbasis!Y$7,Kalenderbasis!Y$8,IF(H104=Kalenderbasis!Z$7,Kalenderbasis!Z$8,IF(H104=Kalenderbasis!AA$7,Kalenderbasis!AA$8,IF(H104=Kalenderbasis!AB$7,Kalenderbasis!AB$8,IF(H104=Kalenderbasis!O$7,Kalenderbasis!O$8,IF(H104=Kalenderbasis!P$7,Kalenderbasis!P$8,""))))))))))))))))))))))</f>
        <v/>
      </c>
      <c r="J104" s="20" t="str">
        <f t="shared" si="38"/>
        <v/>
      </c>
      <c r="K104" s="25"/>
      <c r="L104" s="22"/>
      <c r="M104" s="22"/>
      <c r="N104" s="22"/>
      <c r="O104" s="22"/>
      <c r="P104" s="22"/>
      <c r="Q104" s="22"/>
      <c r="R104" s="22"/>
      <c r="S104" s="35"/>
      <c r="U104" s="20" t="str">
        <f t="shared" si="39"/>
        <v/>
      </c>
      <c r="V104" s="13">
        <f t="shared" si="40"/>
        <v>0</v>
      </c>
      <c r="W104" s="13">
        <f>SUM(V$2:V104)</f>
        <v>18</v>
      </c>
      <c r="AA104" s="13">
        <f t="shared" si="47"/>
        <v>0</v>
      </c>
      <c r="AD104" s="20">
        <f t="shared" si="33"/>
        <v>0</v>
      </c>
      <c r="AE104" s="20">
        <f t="shared" si="33"/>
        <v>0</v>
      </c>
      <c r="AF104" s="20">
        <f t="shared" si="50"/>
        <v>0</v>
      </c>
      <c r="AG104" s="20">
        <f t="shared" si="50"/>
        <v>0</v>
      </c>
      <c r="AH104" s="20">
        <f t="shared" si="50"/>
        <v>0</v>
      </c>
      <c r="AI104" s="20">
        <f t="shared" si="50"/>
        <v>0</v>
      </c>
      <c r="AJ104" s="20">
        <f t="shared" si="50"/>
        <v>0</v>
      </c>
      <c r="AK104" s="20"/>
      <c r="AL104" s="20"/>
      <c r="AM104" s="20">
        <f t="shared" si="35"/>
        <v>0</v>
      </c>
      <c r="AN104" s="20">
        <f t="shared" si="34"/>
        <v>0</v>
      </c>
      <c r="AO104" s="20">
        <f t="shared" si="34"/>
        <v>0</v>
      </c>
      <c r="AP104" s="20">
        <f t="shared" si="34"/>
        <v>0</v>
      </c>
      <c r="AQ104" s="20">
        <f t="shared" si="34"/>
        <v>0</v>
      </c>
      <c r="AR104" s="20">
        <f t="shared" ref="AN104:AS147" si="51">IF(AND($C104="B",$K104=AR$1),1,0)</f>
        <v>0</v>
      </c>
      <c r="AS104" s="20">
        <f t="shared" si="51"/>
        <v>0</v>
      </c>
    </row>
    <row r="105" spans="1:45" x14ac:dyDescent="0.25">
      <c r="A105" s="13">
        <f>IF(MAX(W$2:W105)=W104,"",MAX(W$2:W105))</f>
        <v>19</v>
      </c>
      <c r="B105" s="34" t="s">
        <v>28</v>
      </c>
      <c r="C105" s="20"/>
      <c r="D105" s="20" t="s">
        <v>30</v>
      </c>
      <c r="E105" s="23" t="str">
        <f>IF(H105=Kalenderbasis!AH$11,Kalenderbasis!AK$11,IF(H105=Kalenderbasis!AH$12,Kalenderbasis!AK$12,IF(H105=Kalenderbasis!AH$13,Kalenderbasis!AK$13,IF(H105=Kalenderbasis!AH$14,Kalenderbasis!AK$14,IF(H105=Kalenderbasis!AH$15,Kalenderbasis!AK$15,IF(H105=Kalenderbasis!AH$16,Kalenderbasis!AK$16,IF(H105=Kalenderbasis!AH$17,Kalenderbasis!AK$17,IF(H105=Kalenderbasis!AH$18,Kalenderbasis!AK$18,""))))))))</f>
        <v/>
      </c>
      <c r="F105" s="43" t="str">
        <f>IF(C105="K",MAX(F$2:F104)+1,"")</f>
        <v/>
      </c>
      <c r="G105" s="20">
        <f t="shared" si="43"/>
        <v>7</v>
      </c>
      <c r="H105" s="21">
        <f t="shared" si="49"/>
        <v>45759</v>
      </c>
      <c r="I105" s="24" t="str">
        <f>IF(H105=Kalenderbasis!N$7,"Aschermittwoch",IF(H105=Kalenderbasis!H$7,"Karfreitag",IF(H105=Kalenderbasis!F$7,"Ostersonntag",IF(H105=Kalenderbasis!G$7,"Ostermontag",IF(H105=Kalenderbasis!J$7,"Christi Himmelfahrt",IF(H105=Kalenderbasis!K$7,"Pfingst-Sonntag",IF(H105=Kalenderbasis!L$7,"Pfingst-Montag",IF(H105=Kalenderbasis!M$7,"Fronleichnam",IF(H105=Kalenderbasis!Q$7,Kalenderbasis!Q$8,IF(H105=Kalenderbasis!R$7,Kalenderbasis!R$8,IF(H105=Kalenderbasis!S$7,Kalenderbasis!S$8,IF(H105=Kalenderbasis!T$7,Kalenderbasis!T$8,IF(H105=Kalenderbasis!U$7,Kalenderbasis!U$8,IF(H105=Kalenderbasis!V$7,Kalenderbasis!V$8,IF(H105=Kalenderbasis!W$7,Kalenderbasis!W$8,IF(H105=Kalenderbasis!X$7,Kalenderbasis!X$8,IF(H105=Kalenderbasis!Y$7,Kalenderbasis!Y$8,IF(H105=Kalenderbasis!Z$7,Kalenderbasis!Z$8,IF(H105=Kalenderbasis!AA$7,Kalenderbasis!AA$8,IF(H105=Kalenderbasis!AB$7,Kalenderbasis!AB$8,IF(H105=Kalenderbasis!O$7,Kalenderbasis!O$8,IF(H105=Kalenderbasis!P$7,Kalenderbasis!P$8,""))))))))))))))))))))))</f>
        <v/>
      </c>
      <c r="J105" s="20" t="s">
        <v>87</v>
      </c>
      <c r="K105" s="25"/>
      <c r="L105" s="22"/>
      <c r="M105" s="22" t="s">
        <v>12</v>
      </c>
      <c r="N105" s="22" t="s">
        <v>83</v>
      </c>
      <c r="O105" s="22"/>
      <c r="P105" s="22"/>
      <c r="Q105" s="22"/>
      <c r="R105" s="22"/>
      <c r="S105" s="35"/>
      <c r="U105" s="20" t="str">
        <f t="shared" si="39"/>
        <v/>
      </c>
      <c r="V105" s="13">
        <f t="shared" si="40"/>
        <v>1</v>
      </c>
      <c r="W105" s="13">
        <f>SUM(V$2:V105)</f>
        <v>19</v>
      </c>
      <c r="AA105" s="13">
        <f t="shared" si="47"/>
        <v>0</v>
      </c>
      <c r="AD105" s="20">
        <f t="shared" si="33"/>
        <v>0</v>
      </c>
      <c r="AE105" s="20">
        <f t="shared" si="33"/>
        <v>0</v>
      </c>
      <c r="AF105" s="20">
        <f t="shared" si="50"/>
        <v>0</v>
      </c>
      <c r="AG105" s="20">
        <f t="shared" si="50"/>
        <v>0</v>
      </c>
      <c r="AH105" s="20">
        <f t="shared" si="50"/>
        <v>0</v>
      </c>
      <c r="AI105" s="20">
        <f t="shared" si="50"/>
        <v>0</v>
      </c>
      <c r="AJ105" s="20">
        <f t="shared" si="50"/>
        <v>0</v>
      </c>
      <c r="AK105" s="20"/>
      <c r="AL105" s="20"/>
      <c r="AM105" s="20">
        <f t="shared" si="35"/>
        <v>0</v>
      </c>
      <c r="AN105" s="20">
        <f t="shared" si="51"/>
        <v>0</v>
      </c>
      <c r="AO105" s="20">
        <f t="shared" si="51"/>
        <v>0</v>
      </c>
      <c r="AP105" s="20">
        <f t="shared" si="51"/>
        <v>0</v>
      </c>
      <c r="AQ105" s="20">
        <f t="shared" si="51"/>
        <v>0</v>
      </c>
      <c r="AR105" s="20">
        <f t="shared" si="51"/>
        <v>0</v>
      </c>
      <c r="AS105" s="20">
        <f t="shared" si="51"/>
        <v>0</v>
      </c>
    </row>
    <row r="106" spans="1:45" x14ac:dyDescent="0.25">
      <c r="A106" s="13" t="str">
        <f>IF(MAX(W$2:W106)=W105,"",MAX(W$2:W106))</f>
        <v/>
      </c>
      <c r="B106" s="34"/>
      <c r="C106" s="20"/>
      <c r="D106" s="20"/>
      <c r="E106" s="23" t="str">
        <f>IF(H106=Kalenderbasis!AH$11,Kalenderbasis!AK$11,IF(H106=Kalenderbasis!AH$12,Kalenderbasis!AK$12,IF(H106=Kalenderbasis!AH$13,Kalenderbasis!AK$13,IF(H106=Kalenderbasis!AH$14,Kalenderbasis!AK$14,IF(H106=Kalenderbasis!AH$15,Kalenderbasis!AK$15,IF(H106=Kalenderbasis!AH$16,Kalenderbasis!AK$16,IF(H106=Kalenderbasis!AH$17,Kalenderbasis!AK$17,IF(H106=Kalenderbasis!AH$18,Kalenderbasis!AK$18,""))))))))</f>
        <v/>
      </c>
      <c r="F106" s="43" t="str">
        <f>IF(C106="K",MAX(F$2:F105)+1,"")</f>
        <v/>
      </c>
      <c r="G106" s="20">
        <f t="shared" si="43"/>
        <v>1</v>
      </c>
      <c r="H106" s="21">
        <f t="shared" si="49"/>
        <v>45760</v>
      </c>
      <c r="I106" s="24" t="str">
        <f>IF(H106=Kalenderbasis!N$7,"Aschermittwoch",IF(H106=Kalenderbasis!H$7,"Karfreitag",IF(H106=Kalenderbasis!F$7,"Ostersonntag",IF(H106=Kalenderbasis!G$7,"Ostermontag",IF(H106=Kalenderbasis!J$7,"Christi Himmelfahrt",IF(H106=Kalenderbasis!K$7,"Pfingst-Sonntag",IF(H106=Kalenderbasis!L$7,"Pfingst-Montag",IF(H106=Kalenderbasis!M$7,"Fronleichnam",IF(H106=Kalenderbasis!Q$7,Kalenderbasis!Q$8,IF(H106=Kalenderbasis!R$7,Kalenderbasis!R$8,IF(H106=Kalenderbasis!S$7,Kalenderbasis!S$8,IF(H106=Kalenderbasis!T$7,Kalenderbasis!T$8,IF(H106=Kalenderbasis!U$7,Kalenderbasis!U$8,IF(H106=Kalenderbasis!V$7,Kalenderbasis!V$8,IF(H106=Kalenderbasis!W$7,Kalenderbasis!W$8,IF(H106=Kalenderbasis!X$7,Kalenderbasis!X$8,IF(H106=Kalenderbasis!Y$7,Kalenderbasis!Y$8,IF(H106=Kalenderbasis!Z$7,Kalenderbasis!Z$8,IF(H106=Kalenderbasis!AA$7,Kalenderbasis!AA$8,IF(H106=Kalenderbasis!AB$7,Kalenderbasis!AB$8,IF(H106=Kalenderbasis!O$7,Kalenderbasis!O$8,IF(H106=Kalenderbasis!P$7,Kalenderbasis!P$8,""))))))))))))))))))))))</f>
        <v/>
      </c>
      <c r="J106" s="20" t="str">
        <f t="shared" ref="J106:J107" si="52">IF(C106="K","Kapitel",IF(C106="B","Burggraben",""))</f>
        <v/>
      </c>
      <c r="K106" s="25"/>
      <c r="L106" s="22"/>
      <c r="M106" s="22"/>
      <c r="N106" s="22"/>
      <c r="O106" s="22"/>
      <c r="P106" s="22"/>
      <c r="Q106" s="22"/>
      <c r="R106" s="22"/>
      <c r="S106" s="35"/>
      <c r="U106" s="20" t="str">
        <f t="shared" si="39"/>
        <v/>
      </c>
      <c r="V106" s="13">
        <f t="shared" si="40"/>
        <v>0</v>
      </c>
      <c r="W106" s="13">
        <f>SUM(V$2:V106)</f>
        <v>19</v>
      </c>
      <c r="AA106" s="13">
        <f t="shared" ref="AA106:AA107" si="53">IF(I106="",0,1)</f>
        <v>0</v>
      </c>
      <c r="AD106" s="20">
        <f t="shared" si="33"/>
        <v>0</v>
      </c>
      <c r="AE106" s="20">
        <f t="shared" si="33"/>
        <v>0</v>
      </c>
      <c r="AF106" s="20">
        <f t="shared" si="50"/>
        <v>0</v>
      </c>
      <c r="AG106" s="20">
        <f t="shared" si="50"/>
        <v>0</v>
      </c>
      <c r="AH106" s="20">
        <f t="shared" si="50"/>
        <v>0</v>
      </c>
      <c r="AI106" s="20">
        <f t="shared" si="50"/>
        <v>0</v>
      </c>
      <c r="AJ106" s="20">
        <f t="shared" si="50"/>
        <v>0</v>
      </c>
      <c r="AK106" s="20"/>
      <c r="AL106" s="20"/>
      <c r="AM106" s="20">
        <f t="shared" si="35"/>
        <v>0</v>
      </c>
      <c r="AN106" s="20">
        <f t="shared" si="51"/>
        <v>0</v>
      </c>
      <c r="AO106" s="20">
        <f t="shared" si="51"/>
        <v>0</v>
      </c>
      <c r="AP106" s="20">
        <f t="shared" si="51"/>
        <v>0</v>
      </c>
      <c r="AQ106" s="20">
        <f t="shared" si="51"/>
        <v>0</v>
      </c>
      <c r="AR106" s="20">
        <f t="shared" si="51"/>
        <v>0</v>
      </c>
      <c r="AS106" s="20">
        <f t="shared" si="51"/>
        <v>0</v>
      </c>
    </row>
    <row r="107" spans="1:45" x14ac:dyDescent="0.25">
      <c r="A107" s="13" t="str">
        <f>IF(MAX(W$2:W107)=W106,"",MAX(W$2:W107))</f>
        <v/>
      </c>
      <c r="B107" s="34"/>
      <c r="C107" s="20"/>
      <c r="D107" s="20"/>
      <c r="E107" s="23" t="str">
        <f>IF(H107=Kalenderbasis!AH$11,Kalenderbasis!AK$11,IF(H107=Kalenderbasis!AH$12,Kalenderbasis!AK$12,IF(H107=Kalenderbasis!AH$13,Kalenderbasis!AK$13,IF(H107=Kalenderbasis!AH$14,Kalenderbasis!AK$14,IF(H107=Kalenderbasis!AH$15,Kalenderbasis!AK$15,IF(H107=Kalenderbasis!AH$16,Kalenderbasis!AK$16,IF(H107=Kalenderbasis!AH$17,Kalenderbasis!AK$17,IF(H107=Kalenderbasis!AH$18,Kalenderbasis!AK$18,""))))))))</f>
        <v/>
      </c>
      <c r="F107" s="43" t="str">
        <f>IF(C107="K",MAX(F$2:F106)+1,"")</f>
        <v/>
      </c>
      <c r="G107" s="20">
        <f t="shared" si="43"/>
        <v>2</v>
      </c>
      <c r="H107" s="21">
        <f t="shared" si="49"/>
        <v>45761</v>
      </c>
      <c r="I107" s="24" t="str">
        <f>IF(H107=Kalenderbasis!N$7,"Aschermittwoch",IF(H107=Kalenderbasis!H$7,"Karfreitag",IF(H107=Kalenderbasis!F$7,"Ostersonntag",IF(H107=Kalenderbasis!G$7,"Ostermontag",IF(H107=Kalenderbasis!J$7,"Christi Himmelfahrt",IF(H107=Kalenderbasis!K$7,"Pfingst-Sonntag",IF(H107=Kalenderbasis!L$7,"Pfingst-Montag",IF(H107=Kalenderbasis!M$7,"Fronleichnam",IF(H107=Kalenderbasis!Q$7,Kalenderbasis!Q$8,IF(H107=Kalenderbasis!R$7,Kalenderbasis!R$8,IF(H107=Kalenderbasis!S$7,Kalenderbasis!S$8,IF(H107=Kalenderbasis!T$7,Kalenderbasis!T$8,IF(H107=Kalenderbasis!U$7,Kalenderbasis!U$8,IF(H107=Kalenderbasis!V$7,Kalenderbasis!V$8,IF(H107=Kalenderbasis!W$7,Kalenderbasis!W$8,IF(H107=Kalenderbasis!X$7,Kalenderbasis!X$8,IF(H107=Kalenderbasis!Y$7,Kalenderbasis!Y$8,IF(H107=Kalenderbasis!Z$7,Kalenderbasis!Z$8,IF(H107=Kalenderbasis!AA$7,Kalenderbasis!AA$8,IF(H107=Kalenderbasis!AB$7,Kalenderbasis!AB$8,IF(H107=Kalenderbasis!O$7,Kalenderbasis!O$8,IF(H107=Kalenderbasis!P$7,Kalenderbasis!P$8,""))))))))))))))))))))))</f>
        <v/>
      </c>
      <c r="J107" s="20" t="str">
        <f t="shared" si="52"/>
        <v/>
      </c>
      <c r="K107" s="25"/>
      <c r="L107" s="22"/>
      <c r="M107" s="22"/>
      <c r="N107" s="22"/>
      <c r="O107" s="22"/>
      <c r="P107" s="22"/>
      <c r="Q107" s="22"/>
      <c r="R107" s="22"/>
      <c r="S107" s="35"/>
      <c r="U107" s="20" t="str">
        <f t="shared" si="39"/>
        <v/>
      </c>
      <c r="V107" s="13">
        <f t="shared" si="40"/>
        <v>0</v>
      </c>
      <c r="W107" s="13">
        <f>SUM(V$2:V107)</f>
        <v>19</v>
      </c>
      <c r="AA107" s="13">
        <f t="shared" si="53"/>
        <v>0</v>
      </c>
      <c r="AD107" s="20">
        <f t="shared" si="33"/>
        <v>0</v>
      </c>
      <c r="AE107" s="20">
        <f t="shared" si="33"/>
        <v>0</v>
      </c>
      <c r="AF107" s="20">
        <f t="shared" si="50"/>
        <v>0</v>
      </c>
      <c r="AG107" s="20">
        <f t="shared" si="50"/>
        <v>0</v>
      </c>
      <c r="AH107" s="20">
        <f t="shared" si="50"/>
        <v>0</v>
      </c>
      <c r="AI107" s="20">
        <f t="shared" si="50"/>
        <v>0</v>
      </c>
      <c r="AJ107" s="20">
        <f t="shared" si="50"/>
        <v>0</v>
      </c>
      <c r="AK107" s="20"/>
      <c r="AL107" s="20"/>
      <c r="AM107" s="20">
        <f t="shared" si="35"/>
        <v>0</v>
      </c>
      <c r="AN107" s="20">
        <f t="shared" si="51"/>
        <v>0</v>
      </c>
      <c r="AO107" s="20">
        <f t="shared" si="51"/>
        <v>0</v>
      </c>
      <c r="AP107" s="20">
        <f t="shared" si="51"/>
        <v>0</v>
      </c>
      <c r="AQ107" s="20">
        <f t="shared" si="51"/>
        <v>0</v>
      </c>
      <c r="AR107" s="20">
        <f t="shared" si="51"/>
        <v>0</v>
      </c>
      <c r="AS107" s="20">
        <f t="shared" si="51"/>
        <v>0</v>
      </c>
    </row>
    <row r="108" spans="1:45" x14ac:dyDescent="0.25">
      <c r="A108" s="13" t="str">
        <f>IF(MAX(W$2:W108)=W107,"",MAX(W$2:W108))</f>
        <v/>
      </c>
      <c r="B108" s="34"/>
      <c r="C108" s="20"/>
      <c r="D108" s="20"/>
      <c r="E108" s="23" t="str">
        <f>IF(H108=Kalenderbasis!AH$11,Kalenderbasis!AK$11,IF(H108=Kalenderbasis!AH$12,Kalenderbasis!AK$12,IF(H108=Kalenderbasis!AH$13,Kalenderbasis!AK$13,IF(H108=Kalenderbasis!AH$14,Kalenderbasis!AK$14,IF(H108=Kalenderbasis!AH$15,Kalenderbasis!AK$15,IF(H108=Kalenderbasis!AH$16,Kalenderbasis!AK$16,IF(H108=Kalenderbasis!AH$17,Kalenderbasis!AK$17,IF(H108=Kalenderbasis!AH$18,Kalenderbasis!AK$18,""))))))))</f>
        <v/>
      </c>
      <c r="F108" s="43" t="str">
        <f>IF(C108="K",MAX(F$2:F107)+1,"")</f>
        <v/>
      </c>
      <c r="G108" s="20">
        <f t="shared" si="43"/>
        <v>3</v>
      </c>
      <c r="H108" s="21">
        <f t="shared" si="49"/>
        <v>45762</v>
      </c>
      <c r="I108" s="24" t="str">
        <f>IF(H108=Kalenderbasis!N$7,"Aschermittwoch",IF(H108=Kalenderbasis!H$7,"Karfreitag",IF(H108=Kalenderbasis!F$7,"Ostersonntag",IF(H108=Kalenderbasis!G$7,"Ostermontag",IF(H108=Kalenderbasis!J$7,"Christi Himmelfahrt",IF(H108=Kalenderbasis!K$7,"Pfingst-Sonntag",IF(H108=Kalenderbasis!L$7,"Pfingst-Montag",IF(H108=Kalenderbasis!M$7,"Fronleichnam",IF(H108=Kalenderbasis!Q$7,Kalenderbasis!Q$8,IF(H108=Kalenderbasis!R$7,Kalenderbasis!R$8,IF(H108=Kalenderbasis!S$7,Kalenderbasis!S$8,IF(H108=Kalenderbasis!T$7,Kalenderbasis!T$8,IF(H108=Kalenderbasis!U$7,Kalenderbasis!U$8,IF(H108=Kalenderbasis!V$7,Kalenderbasis!V$8,IF(H108=Kalenderbasis!W$7,Kalenderbasis!W$8,IF(H108=Kalenderbasis!X$7,Kalenderbasis!X$8,IF(H108=Kalenderbasis!Y$7,Kalenderbasis!Y$8,IF(H108=Kalenderbasis!Z$7,Kalenderbasis!Z$8,IF(H108=Kalenderbasis!AA$7,Kalenderbasis!AA$8,IF(H108=Kalenderbasis!AB$7,Kalenderbasis!AB$8,IF(H108=Kalenderbasis!O$7,Kalenderbasis!O$8,IF(H108=Kalenderbasis!P$7,Kalenderbasis!P$8,""))))))))))))))))))))))</f>
        <v/>
      </c>
      <c r="J108" s="20" t="str">
        <f t="shared" si="38"/>
        <v/>
      </c>
      <c r="K108" s="25"/>
      <c r="L108" s="22"/>
      <c r="M108" s="22"/>
      <c r="N108" s="22"/>
      <c r="O108" s="22"/>
      <c r="P108" s="22"/>
      <c r="Q108" s="22"/>
      <c r="R108" s="22"/>
      <c r="S108" s="35"/>
      <c r="U108" s="20" t="str">
        <f t="shared" si="39"/>
        <v/>
      </c>
      <c r="V108" s="13">
        <f t="shared" si="40"/>
        <v>0</v>
      </c>
      <c r="W108" s="13">
        <f>SUM(V$2:V108)</f>
        <v>19</v>
      </c>
      <c r="AA108" s="13">
        <f>IF(I108="",0,1)</f>
        <v>0</v>
      </c>
      <c r="AD108" s="20">
        <f t="shared" si="33"/>
        <v>0</v>
      </c>
      <c r="AE108" s="20">
        <f t="shared" si="33"/>
        <v>0</v>
      </c>
      <c r="AF108" s="20">
        <f t="shared" si="50"/>
        <v>0</v>
      </c>
      <c r="AG108" s="20">
        <f t="shared" si="50"/>
        <v>0</v>
      </c>
      <c r="AH108" s="20">
        <f t="shared" si="50"/>
        <v>0</v>
      </c>
      <c r="AI108" s="20">
        <f t="shared" si="50"/>
        <v>0</v>
      </c>
      <c r="AJ108" s="20">
        <f t="shared" si="50"/>
        <v>0</v>
      </c>
      <c r="AK108" s="20"/>
      <c r="AL108" s="20"/>
      <c r="AM108" s="20">
        <f t="shared" si="35"/>
        <v>0</v>
      </c>
      <c r="AN108" s="20">
        <f t="shared" si="51"/>
        <v>0</v>
      </c>
      <c r="AO108" s="20">
        <f t="shared" si="51"/>
        <v>0</v>
      </c>
      <c r="AP108" s="20">
        <f t="shared" si="51"/>
        <v>0</v>
      </c>
      <c r="AQ108" s="20">
        <f t="shared" si="51"/>
        <v>0</v>
      </c>
      <c r="AR108" s="20">
        <f t="shared" si="51"/>
        <v>0</v>
      </c>
      <c r="AS108" s="20">
        <f t="shared" si="51"/>
        <v>0</v>
      </c>
    </row>
    <row r="109" spans="1:45" x14ac:dyDescent="0.25">
      <c r="A109" s="13" t="str">
        <f>IF(MAX(W$2:W109)=W108,"",MAX(W$2:W109))</f>
        <v/>
      </c>
      <c r="B109" s="34"/>
      <c r="C109" s="20"/>
      <c r="D109" s="20"/>
      <c r="E109" s="23" t="str">
        <f>IF(H109=Kalenderbasis!AH$11,Kalenderbasis!AK$11,IF(H109=Kalenderbasis!AH$12,Kalenderbasis!AK$12,IF(H109=Kalenderbasis!AH$13,Kalenderbasis!AK$13,IF(H109=Kalenderbasis!AH$14,Kalenderbasis!AK$14,IF(H109=Kalenderbasis!AH$15,Kalenderbasis!AK$15,IF(H109=Kalenderbasis!AH$16,Kalenderbasis!AK$16,IF(H109=Kalenderbasis!AH$17,Kalenderbasis!AK$17,IF(H109=Kalenderbasis!AH$18,Kalenderbasis!AK$18,""))))))))</f>
        <v/>
      </c>
      <c r="F109" s="43" t="str">
        <f>IF(C109="K",MAX(F$2:F108)+1,"")</f>
        <v/>
      </c>
      <c r="G109" s="20">
        <f t="shared" si="43"/>
        <v>4</v>
      </c>
      <c r="H109" s="21">
        <f t="shared" si="49"/>
        <v>45763</v>
      </c>
      <c r="I109" s="24" t="str">
        <f>IF(H109=Kalenderbasis!N$7,"Aschermittwoch",IF(H109=Kalenderbasis!H$7,"Karfreitag",IF(H109=Kalenderbasis!F$7,"Ostersonntag",IF(H109=Kalenderbasis!G$7,"Ostermontag",IF(H109=Kalenderbasis!J$7,"Christi Himmelfahrt",IF(H109=Kalenderbasis!K$7,"Pfingst-Sonntag",IF(H109=Kalenderbasis!L$7,"Pfingst-Montag",IF(H109=Kalenderbasis!M$7,"Fronleichnam",IF(H109=Kalenderbasis!Q$7,Kalenderbasis!Q$8,IF(H109=Kalenderbasis!R$7,Kalenderbasis!R$8,IF(H109=Kalenderbasis!S$7,Kalenderbasis!S$8,IF(H109=Kalenderbasis!T$7,Kalenderbasis!T$8,IF(H109=Kalenderbasis!U$7,Kalenderbasis!U$8,IF(H109=Kalenderbasis!V$7,Kalenderbasis!V$8,IF(H109=Kalenderbasis!W$7,Kalenderbasis!W$8,IF(H109=Kalenderbasis!X$7,Kalenderbasis!X$8,IF(H109=Kalenderbasis!Y$7,Kalenderbasis!Y$8,IF(H109=Kalenderbasis!Z$7,Kalenderbasis!Z$8,IF(H109=Kalenderbasis!AA$7,Kalenderbasis!AA$8,IF(H109=Kalenderbasis!AB$7,Kalenderbasis!AB$8,IF(H109=Kalenderbasis!O$7,Kalenderbasis!O$8,IF(H109=Kalenderbasis!P$7,Kalenderbasis!P$8,""))))))))))))))))))))))</f>
        <v/>
      </c>
      <c r="J109" s="20" t="str">
        <f t="shared" si="38"/>
        <v/>
      </c>
      <c r="K109" s="25"/>
      <c r="L109" s="22"/>
      <c r="M109" s="22"/>
      <c r="N109" s="22"/>
      <c r="O109" s="22"/>
      <c r="P109" s="22"/>
      <c r="Q109" s="22"/>
      <c r="R109" s="22"/>
      <c r="S109" s="35"/>
      <c r="U109" s="20" t="str">
        <f t="shared" si="39"/>
        <v/>
      </c>
      <c r="V109" s="13">
        <f t="shared" si="40"/>
        <v>0</v>
      </c>
      <c r="W109" s="13">
        <f>SUM(V$2:V109)</f>
        <v>19</v>
      </c>
      <c r="AA109" s="13">
        <f>IF(I109="",0,1)</f>
        <v>0</v>
      </c>
      <c r="AD109" s="20">
        <f t="shared" si="33"/>
        <v>0</v>
      </c>
      <c r="AE109" s="20">
        <f t="shared" si="33"/>
        <v>0</v>
      </c>
      <c r="AF109" s="20">
        <f t="shared" si="50"/>
        <v>0</v>
      </c>
      <c r="AG109" s="20">
        <f t="shared" si="50"/>
        <v>0</v>
      </c>
      <c r="AH109" s="20">
        <f t="shared" si="50"/>
        <v>0</v>
      </c>
      <c r="AI109" s="20">
        <f t="shared" si="50"/>
        <v>0</v>
      </c>
      <c r="AJ109" s="20">
        <f t="shared" si="50"/>
        <v>0</v>
      </c>
      <c r="AK109" s="20"/>
      <c r="AL109" s="20"/>
      <c r="AM109" s="20">
        <f t="shared" si="35"/>
        <v>0</v>
      </c>
      <c r="AN109" s="20">
        <f t="shared" si="51"/>
        <v>0</v>
      </c>
      <c r="AO109" s="20">
        <f t="shared" si="51"/>
        <v>0</v>
      </c>
      <c r="AP109" s="20">
        <f t="shared" si="51"/>
        <v>0</v>
      </c>
      <c r="AQ109" s="20">
        <f t="shared" si="51"/>
        <v>0</v>
      </c>
      <c r="AR109" s="20">
        <f t="shared" si="51"/>
        <v>0</v>
      </c>
      <c r="AS109" s="20">
        <f t="shared" si="51"/>
        <v>0</v>
      </c>
    </row>
    <row r="110" spans="1:45" x14ac:dyDescent="0.25">
      <c r="A110" s="13" t="str">
        <f>IF(MAX(W$2:W110)=W109,"",MAX(W$2:W110))</f>
        <v/>
      </c>
      <c r="B110" s="34"/>
      <c r="C110" s="20"/>
      <c r="D110" s="20"/>
      <c r="E110" s="23" t="str">
        <f>IF(H110=Kalenderbasis!AH$11,Kalenderbasis!AK$11,IF(H110=Kalenderbasis!AH$12,Kalenderbasis!AK$12,IF(H110=Kalenderbasis!AH$13,Kalenderbasis!AK$13,IF(H110=Kalenderbasis!AH$14,Kalenderbasis!AK$14,IF(H110=Kalenderbasis!AH$15,Kalenderbasis!AK$15,IF(H110=Kalenderbasis!AH$16,Kalenderbasis!AK$16,IF(H110=Kalenderbasis!AH$17,Kalenderbasis!AK$17,IF(H110=Kalenderbasis!AH$18,Kalenderbasis!AK$18,""))))))))</f>
        <v/>
      </c>
      <c r="F110" s="43" t="str">
        <f>IF(C110="K",MAX(F$2:F109)+1,"")</f>
        <v/>
      </c>
      <c r="G110" s="20">
        <f t="shared" si="43"/>
        <v>5</v>
      </c>
      <c r="H110" s="21">
        <f t="shared" si="49"/>
        <v>45764</v>
      </c>
      <c r="I110" s="24" t="str">
        <f>IF(H110=Kalenderbasis!N$7,"Aschermittwoch",IF(H110=Kalenderbasis!H$7,"Karfreitag",IF(H110=Kalenderbasis!F$7,"Ostersonntag",IF(H110=Kalenderbasis!G$7,"Ostermontag",IF(H110=Kalenderbasis!J$7,"Christi Himmelfahrt",IF(H110=Kalenderbasis!K$7,"Pfingst-Sonntag",IF(H110=Kalenderbasis!L$7,"Pfingst-Montag",IF(H110=Kalenderbasis!M$7,"Fronleichnam",IF(H110=Kalenderbasis!Q$7,Kalenderbasis!Q$8,IF(H110=Kalenderbasis!R$7,Kalenderbasis!R$8,IF(H110=Kalenderbasis!S$7,Kalenderbasis!S$8,IF(H110=Kalenderbasis!T$7,Kalenderbasis!T$8,IF(H110=Kalenderbasis!U$7,Kalenderbasis!U$8,IF(H110=Kalenderbasis!V$7,Kalenderbasis!V$8,IF(H110=Kalenderbasis!W$7,Kalenderbasis!W$8,IF(H110=Kalenderbasis!X$7,Kalenderbasis!X$8,IF(H110=Kalenderbasis!Y$7,Kalenderbasis!Y$8,IF(H110=Kalenderbasis!Z$7,Kalenderbasis!Z$8,IF(H110=Kalenderbasis!AA$7,Kalenderbasis!AA$8,IF(H110=Kalenderbasis!AB$7,Kalenderbasis!AB$8,IF(H110=Kalenderbasis!O$7,Kalenderbasis!O$8,IF(H110=Kalenderbasis!P$7,Kalenderbasis!P$8,""))))))))))))))))))))))</f>
        <v/>
      </c>
      <c r="J110" s="20" t="str">
        <f t="shared" si="38"/>
        <v/>
      </c>
      <c r="K110" s="25"/>
      <c r="L110" s="22"/>
      <c r="M110" s="22"/>
      <c r="N110" s="22"/>
      <c r="O110" s="22"/>
      <c r="P110" s="22"/>
      <c r="Q110" s="22"/>
      <c r="R110" s="22"/>
      <c r="S110" s="35"/>
      <c r="U110" s="20" t="str">
        <f t="shared" si="39"/>
        <v/>
      </c>
      <c r="V110" s="13">
        <f t="shared" si="40"/>
        <v>0</v>
      </c>
      <c r="W110" s="13">
        <f>SUM(V$2:V110)</f>
        <v>19</v>
      </c>
      <c r="AA110" s="13">
        <f>IF(I110="",0,1)</f>
        <v>0</v>
      </c>
      <c r="AD110" s="20">
        <f t="shared" si="33"/>
        <v>0</v>
      </c>
      <c r="AE110" s="20">
        <f t="shared" si="33"/>
        <v>0</v>
      </c>
      <c r="AF110" s="20">
        <f t="shared" si="50"/>
        <v>0</v>
      </c>
      <c r="AG110" s="20">
        <f t="shared" si="50"/>
        <v>0</v>
      </c>
      <c r="AH110" s="20">
        <f t="shared" si="50"/>
        <v>0</v>
      </c>
      <c r="AI110" s="20">
        <f t="shared" si="50"/>
        <v>0</v>
      </c>
      <c r="AJ110" s="20">
        <f t="shared" si="50"/>
        <v>0</v>
      </c>
      <c r="AK110" s="20"/>
      <c r="AL110" s="20"/>
      <c r="AM110" s="20">
        <f t="shared" si="35"/>
        <v>0</v>
      </c>
      <c r="AN110" s="20">
        <f t="shared" si="51"/>
        <v>0</v>
      </c>
      <c r="AO110" s="20">
        <f t="shared" si="51"/>
        <v>0</v>
      </c>
      <c r="AP110" s="20">
        <f t="shared" si="51"/>
        <v>0</v>
      </c>
      <c r="AQ110" s="20">
        <f t="shared" si="51"/>
        <v>0</v>
      </c>
      <c r="AR110" s="20">
        <f t="shared" si="51"/>
        <v>0</v>
      </c>
      <c r="AS110" s="20">
        <f t="shared" si="51"/>
        <v>0</v>
      </c>
    </row>
    <row r="111" spans="1:45" x14ac:dyDescent="0.25">
      <c r="A111" s="13" t="str">
        <f>IF(MAX(W$2:W111)=W110,"",MAX(W$2:W111))</f>
        <v/>
      </c>
      <c r="B111" s="34"/>
      <c r="C111" s="20"/>
      <c r="D111" s="20"/>
      <c r="E111" s="23" t="str">
        <f>IF(H111=Kalenderbasis!AH$11,Kalenderbasis!AK$11,IF(H111=Kalenderbasis!AH$12,Kalenderbasis!AK$12,IF(H111=Kalenderbasis!AH$13,Kalenderbasis!AK$13,IF(H111=Kalenderbasis!AH$14,Kalenderbasis!AK$14,IF(H111=Kalenderbasis!AH$15,Kalenderbasis!AK$15,IF(H111=Kalenderbasis!AH$16,Kalenderbasis!AK$16,IF(H111=Kalenderbasis!AH$17,Kalenderbasis!AK$17,IF(H111=Kalenderbasis!AH$18,Kalenderbasis!AK$18,""))))))))</f>
        <v/>
      </c>
      <c r="F111" s="43" t="str">
        <f>IF(C111="K",MAX(F$2:F110)+1,"")</f>
        <v/>
      </c>
      <c r="G111" s="20">
        <f t="shared" si="43"/>
        <v>6</v>
      </c>
      <c r="H111" s="21">
        <f t="shared" si="49"/>
        <v>45765</v>
      </c>
      <c r="I111" s="24" t="str">
        <f>IF(H111=Kalenderbasis!N$7,"Aschermittwoch",IF(H111=Kalenderbasis!H$7,"Karfreitag",IF(H111=Kalenderbasis!F$7,"Ostersonntag",IF(H111=Kalenderbasis!G$7,"Ostermontag",IF(H111=Kalenderbasis!J$7,"Christi Himmelfahrt",IF(H111=Kalenderbasis!K$7,"Pfingst-Sonntag",IF(H111=Kalenderbasis!L$7,"Pfingst-Montag",IF(H111=Kalenderbasis!M$7,"Fronleichnam",IF(H111=Kalenderbasis!Q$7,Kalenderbasis!Q$8,IF(H111=Kalenderbasis!R$7,Kalenderbasis!R$8,IF(H111=Kalenderbasis!S$7,Kalenderbasis!S$8,IF(H111=Kalenderbasis!T$7,Kalenderbasis!T$8,IF(H111=Kalenderbasis!U$7,Kalenderbasis!U$8,IF(H111=Kalenderbasis!V$7,Kalenderbasis!V$8,IF(H111=Kalenderbasis!W$7,Kalenderbasis!W$8,IF(H111=Kalenderbasis!X$7,Kalenderbasis!X$8,IF(H111=Kalenderbasis!Y$7,Kalenderbasis!Y$8,IF(H111=Kalenderbasis!Z$7,Kalenderbasis!Z$8,IF(H111=Kalenderbasis!AA$7,Kalenderbasis!AA$8,IF(H111=Kalenderbasis!AB$7,Kalenderbasis!AB$8,IF(H111=Kalenderbasis!O$7,Kalenderbasis!O$8,IF(H111=Kalenderbasis!P$7,Kalenderbasis!P$8,""))))))))))))))))))))))</f>
        <v>Karfreitag</v>
      </c>
      <c r="J111" s="20" t="str">
        <f t="shared" si="38"/>
        <v/>
      </c>
      <c r="K111" s="25"/>
      <c r="L111" s="22"/>
      <c r="M111" s="22"/>
      <c r="N111" s="22"/>
      <c r="O111" s="22"/>
      <c r="P111" s="22"/>
      <c r="Q111" s="22"/>
      <c r="R111" s="22"/>
      <c r="S111" s="35"/>
      <c r="U111" s="20" t="str">
        <f t="shared" si="39"/>
        <v/>
      </c>
      <c r="V111" s="13">
        <f t="shared" si="40"/>
        <v>0</v>
      </c>
      <c r="W111" s="13">
        <f>SUM(V$2:V111)</f>
        <v>19</v>
      </c>
      <c r="AA111" s="13">
        <f>IF(I111="",0,1)</f>
        <v>1</v>
      </c>
      <c r="AD111" s="20">
        <f t="shared" si="33"/>
        <v>0</v>
      </c>
      <c r="AE111" s="20">
        <f t="shared" si="33"/>
        <v>0</v>
      </c>
      <c r="AF111" s="20">
        <f t="shared" si="50"/>
        <v>0</v>
      </c>
      <c r="AG111" s="20">
        <f t="shared" si="50"/>
        <v>0</v>
      </c>
      <c r="AH111" s="20">
        <f t="shared" si="50"/>
        <v>0</v>
      </c>
      <c r="AI111" s="20">
        <f t="shared" si="50"/>
        <v>0</v>
      </c>
      <c r="AJ111" s="20">
        <f t="shared" si="50"/>
        <v>0</v>
      </c>
      <c r="AK111" s="20"/>
      <c r="AL111" s="20"/>
      <c r="AM111" s="20">
        <f t="shared" si="35"/>
        <v>0</v>
      </c>
      <c r="AN111" s="20">
        <f t="shared" si="51"/>
        <v>0</v>
      </c>
      <c r="AO111" s="20">
        <f t="shared" si="51"/>
        <v>0</v>
      </c>
      <c r="AP111" s="20">
        <f t="shared" si="51"/>
        <v>0</v>
      </c>
      <c r="AQ111" s="20">
        <f t="shared" si="51"/>
        <v>0</v>
      </c>
      <c r="AR111" s="20">
        <f t="shared" si="51"/>
        <v>0</v>
      </c>
      <c r="AS111" s="20">
        <f t="shared" si="51"/>
        <v>0</v>
      </c>
    </row>
    <row r="112" spans="1:45" x14ac:dyDescent="0.25">
      <c r="A112" s="13" t="str">
        <f>IF(MAX(W$2:W112)=W111,"",MAX(W$2:W112))</f>
        <v/>
      </c>
      <c r="B112" s="34"/>
      <c r="C112" s="20"/>
      <c r="D112" s="20"/>
      <c r="E112" s="23" t="str">
        <f>IF(H112=Kalenderbasis!AH$11,Kalenderbasis!AK$11,IF(H112=Kalenderbasis!AH$12,Kalenderbasis!AK$12,IF(H112=Kalenderbasis!AH$13,Kalenderbasis!AK$13,IF(H112=Kalenderbasis!AH$14,Kalenderbasis!AK$14,IF(H112=Kalenderbasis!AH$15,Kalenderbasis!AK$15,IF(H112=Kalenderbasis!AH$16,Kalenderbasis!AK$16,IF(H112=Kalenderbasis!AH$17,Kalenderbasis!AK$17,IF(H112=Kalenderbasis!AH$18,Kalenderbasis!AK$18,""))))))))</f>
        <v/>
      </c>
      <c r="F112" s="43" t="str">
        <f>IF(C112="K",MAX(F$2:F111)+1,"")</f>
        <v/>
      </c>
      <c r="G112" s="20">
        <f t="shared" si="43"/>
        <v>7</v>
      </c>
      <c r="H112" s="21">
        <f t="shared" si="49"/>
        <v>45766</v>
      </c>
      <c r="I112" s="24" t="str">
        <f>IF(H112=Kalenderbasis!N$7,"Aschermittwoch",IF(H112=Kalenderbasis!H$7,"Karfreitag",IF(H112=Kalenderbasis!F$7,"Ostersonntag",IF(H112=Kalenderbasis!G$7,"Ostermontag",IF(H112=Kalenderbasis!J$7,"Christi Himmelfahrt",IF(H112=Kalenderbasis!K$7,"Pfingst-Sonntag",IF(H112=Kalenderbasis!L$7,"Pfingst-Montag",IF(H112=Kalenderbasis!M$7,"Fronleichnam",IF(H112=Kalenderbasis!Q$7,Kalenderbasis!Q$8,IF(H112=Kalenderbasis!R$7,Kalenderbasis!R$8,IF(H112=Kalenderbasis!S$7,Kalenderbasis!S$8,IF(H112=Kalenderbasis!T$7,Kalenderbasis!T$8,IF(H112=Kalenderbasis!U$7,Kalenderbasis!U$8,IF(H112=Kalenderbasis!V$7,Kalenderbasis!V$8,IF(H112=Kalenderbasis!W$7,Kalenderbasis!W$8,IF(H112=Kalenderbasis!X$7,Kalenderbasis!X$8,IF(H112=Kalenderbasis!Y$7,Kalenderbasis!Y$8,IF(H112=Kalenderbasis!Z$7,Kalenderbasis!Z$8,IF(H112=Kalenderbasis!AA$7,Kalenderbasis!AA$8,IF(H112=Kalenderbasis!AB$7,Kalenderbasis!AB$8,IF(H112=Kalenderbasis!O$7,Kalenderbasis!O$8,IF(H112=Kalenderbasis!P$7,Kalenderbasis!P$8,""))))))))))))))))))))))</f>
        <v/>
      </c>
      <c r="J112" s="20" t="str">
        <f t="shared" si="38"/>
        <v/>
      </c>
      <c r="K112" s="25"/>
      <c r="L112" s="22"/>
      <c r="M112" s="22"/>
      <c r="N112" s="22"/>
      <c r="O112" s="22"/>
      <c r="P112" s="22"/>
      <c r="Q112" s="22"/>
      <c r="R112" s="22"/>
      <c r="S112" s="35"/>
      <c r="U112" s="20" t="str">
        <f t="shared" si="39"/>
        <v/>
      </c>
      <c r="V112" s="13">
        <f t="shared" si="40"/>
        <v>0</v>
      </c>
      <c r="W112" s="13">
        <f>SUM(V$2:V112)</f>
        <v>19</v>
      </c>
      <c r="AA112" s="13">
        <f t="shared" ref="AA112:AA113" si="54">IF(I112="",0,1)</f>
        <v>0</v>
      </c>
      <c r="AD112" s="20">
        <f t="shared" si="33"/>
        <v>0</v>
      </c>
      <c r="AE112" s="20">
        <f t="shared" si="33"/>
        <v>0</v>
      </c>
      <c r="AF112" s="20">
        <f t="shared" si="50"/>
        <v>0</v>
      </c>
      <c r="AG112" s="20">
        <f t="shared" si="50"/>
        <v>0</v>
      </c>
      <c r="AH112" s="20">
        <f t="shared" si="50"/>
        <v>0</v>
      </c>
      <c r="AI112" s="20">
        <f t="shared" si="50"/>
        <v>0</v>
      </c>
      <c r="AJ112" s="20">
        <f t="shared" si="50"/>
        <v>0</v>
      </c>
      <c r="AK112" s="20"/>
      <c r="AL112" s="20"/>
      <c r="AM112" s="20">
        <f t="shared" si="35"/>
        <v>0</v>
      </c>
      <c r="AN112" s="20">
        <f t="shared" si="51"/>
        <v>0</v>
      </c>
      <c r="AO112" s="20">
        <f t="shared" si="51"/>
        <v>0</v>
      </c>
      <c r="AP112" s="20">
        <f t="shared" si="51"/>
        <v>0</v>
      </c>
      <c r="AQ112" s="20">
        <f t="shared" si="51"/>
        <v>0</v>
      </c>
      <c r="AR112" s="20">
        <f t="shared" si="51"/>
        <v>0</v>
      </c>
      <c r="AS112" s="20">
        <f t="shared" si="51"/>
        <v>0</v>
      </c>
    </row>
    <row r="113" spans="1:45" x14ac:dyDescent="0.25">
      <c r="A113" s="13" t="str">
        <f>IF(MAX(W$2:W113)=W112,"",MAX(W$2:W113))</f>
        <v/>
      </c>
      <c r="B113" s="34"/>
      <c r="C113" s="20"/>
      <c r="D113" s="20"/>
      <c r="E113" s="23" t="str">
        <f>IF(H113=Kalenderbasis!AH$11,Kalenderbasis!AK$11,IF(H113=Kalenderbasis!AH$12,Kalenderbasis!AK$12,IF(H113=Kalenderbasis!AH$13,Kalenderbasis!AK$13,IF(H113=Kalenderbasis!AH$14,Kalenderbasis!AK$14,IF(H113=Kalenderbasis!AH$15,Kalenderbasis!AK$15,IF(H113=Kalenderbasis!AH$16,Kalenderbasis!AK$16,IF(H113=Kalenderbasis!AH$17,Kalenderbasis!AK$17,IF(H113=Kalenderbasis!AH$18,Kalenderbasis!AK$18,""))))))))</f>
        <v/>
      </c>
      <c r="F113" s="43" t="str">
        <f>IF(C113="K",MAX(F$2:F112)+1,"")</f>
        <v/>
      </c>
      <c r="G113" s="20">
        <f t="shared" si="43"/>
        <v>1</v>
      </c>
      <c r="H113" s="21">
        <f t="shared" si="49"/>
        <v>45767</v>
      </c>
      <c r="I113" s="24" t="str">
        <f>IF(H113=Kalenderbasis!N$7,"Aschermittwoch",IF(H113=Kalenderbasis!H$7,"Karfreitag",IF(H113=Kalenderbasis!F$7,"Ostersonntag",IF(H113=Kalenderbasis!G$7,"Ostermontag",IF(H113=Kalenderbasis!J$7,"Christi Himmelfahrt",IF(H113=Kalenderbasis!K$7,"Pfingst-Sonntag",IF(H113=Kalenderbasis!L$7,"Pfingst-Montag",IF(H113=Kalenderbasis!M$7,"Fronleichnam",IF(H113=Kalenderbasis!Q$7,Kalenderbasis!Q$8,IF(H113=Kalenderbasis!R$7,Kalenderbasis!R$8,IF(H113=Kalenderbasis!S$7,Kalenderbasis!S$8,IF(H113=Kalenderbasis!T$7,Kalenderbasis!T$8,IF(H113=Kalenderbasis!U$7,Kalenderbasis!U$8,IF(H113=Kalenderbasis!V$7,Kalenderbasis!V$8,IF(H113=Kalenderbasis!W$7,Kalenderbasis!W$8,IF(H113=Kalenderbasis!X$7,Kalenderbasis!X$8,IF(H113=Kalenderbasis!Y$7,Kalenderbasis!Y$8,IF(H113=Kalenderbasis!Z$7,Kalenderbasis!Z$8,IF(H113=Kalenderbasis!AA$7,Kalenderbasis!AA$8,IF(H113=Kalenderbasis!AB$7,Kalenderbasis!AB$8,IF(H113=Kalenderbasis!O$7,Kalenderbasis!O$8,IF(H113=Kalenderbasis!P$7,Kalenderbasis!P$8,""))))))))))))))))))))))</f>
        <v>Ostersonntag</v>
      </c>
      <c r="J113" s="20" t="str">
        <f t="shared" ref="J113" si="55">IF(C113="K","Kapitel",IF(C113="B","Burggraben",""))</f>
        <v/>
      </c>
      <c r="K113" s="25"/>
      <c r="L113" s="22"/>
      <c r="M113" s="22"/>
      <c r="N113" s="22"/>
      <c r="O113" s="22"/>
      <c r="P113" s="22"/>
      <c r="Q113" s="22"/>
      <c r="R113" s="22"/>
      <c r="S113" s="35"/>
      <c r="U113" s="20" t="str">
        <f t="shared" si="39"/>
        <v/>
      </c>
      <c r="V113" s="13">
        <f t="shared" si="40"/>
        <v>0</v>
      </c>
      <c r="W113" s="13">
        <f>SUM(V$2:V113)</f>
        <v>19</v>
      </c>
      <c r="AA113" s="13">
        <f t="shared" si="54"/>
        <v>1</v>
      </c>
      <c r="AD113" s="20">
        <f t="shared" si="33"/>
        <v>0</v>
      </c>
      <c r="AE113" s="20">
        <f t="shared" si="33"/>
        <v>0</v>
      </c>
      <c r="AF113" s="20">
        <f t="shared" si="50"/>
        <v>0</v>
      </c>
      <c r="AG113" s="20">
        <f t="shared" si="50"/>
        <v>0</v>
      </c>
      <c r="AH113" s="20">
        <f t="shared" si="50"/>
        <v>0</v>
      </c>
      <c r="AI113" s="20">
        <f t="shared" si="50"/>
        <v>0</v>
      </c>
      <c r="AJ113" s="20">
        <f t="shared" si="50"/>
        <v>0</v>
      </c>
      <c r="AK113" s="20"/>
      <c r="AL113" s="20"/>
      <c r="AM113" s="20">
        <f t="shared" si="35"/>
        <v>0</v>
      </c>
      <c r="AN113" s="20">
        <f t="shared" si="51"/>
        <v>0</v>
      </c>
      <c r="AO113" s="20">
        <f t="shared" si="51"/>
        <v>0</v>
      </c>
      <c r="AP113" s="20">
        <f t="shared" si="51"/>
        <v>0</v>
      </c>
      <c r="AQ113" s="20">
        <f t="shared" si="51"/>
        <v>0</v>
      </c>
      <c r="AR113" s="20">
        <f t="shared" si="51"/>
        <v>0</v>
      </c>
      <c r="AS113" s="20">
        <f t="shared" si="51"/>
        <v>0</v>
      </c>
    </row>
    <row r="114" spans="1:45" x14ac:dyDescent="0.25">
      <c r="A114" s="13" t="str">
        <f>IF(MAX(W$2:W114)=W113,"",MAX(W$2:W114))</f>
        <v/>
      </c>
      <c r="B114" s="34"/>
      <c r="C114" s="20"/>
      <c r="D114" s="20"/>
      <c r="E114" s="23" t="str">
        <f>IF(H114=Kalenderbasis!AH$11,Kalenderbasis!AK$11,IF(H114=Kalenderbasis!AH$12,Kalenderbasis!AK$12,IF(H114=Kalenderbasis!AH$13,Kalenderbasis!AK$13,IF(H114=Kalenderbasis!AH$14,Kalenderbasis!AK$14,IF(H114=Kalenderbasis!AH$15,Kalenderbasis!AK$15,IF(H114=Kalenderbasis!AH$16,Kalenderbasis!AK$16,IF(H114=Kalenderbasis!AH$17,Kalenderbasis!AK$17,IF(H114=Kalenderbasis!AH$18,Kalenderbasis!AK$18,""))))))))</f>
        <v/>
      </c>
      <c r="F114" s="43" t="str">
        <f>IF(C114="K",MAX(F$2:F113)+1,"")</f>
        <v/>
      </c>
      <c r="G114" s="20">
        <f t="shared" si="43"/>
        <v>2</v>
      </c>
      <c r="H114" s="21">
        <f t="shared" si="49"/>
        <v>45768</v>
      </c>
      <c r="I114" s="24" t="str">
        <f>IF(H114=Kalenderbasis!N$7,"Aschermittwoch",IF(H114=Kalenderbasis!H$7,"Karfreitag",IF(H114=Kalenderbasis!F$7,"Ostersonntag",IF(H114=Kalenderbasis!G$7,"Ostermontag",IF(H114=Kalenderbasis!J$7,"Christi Himmelfahrt",IF(H114=Kalenderbasis!K$7,"Pfingst-Sonntag",IF(H114=Kalenderbasis!L$7,"Pfingst-Montag",IF(H114=Kalenderbasis!M$7,"Fronleichnam",IF(H114=Kalenderbasis!Q$7,Kalenderbasis!Q$8,IF(H114=Kalenderbasis!R$7,Kalenderbasis!R$8,IF(H114=Kalenderbasis!S$7,Kalenderbasis!S$8,IF(H114=Kalenderbasis!T$7,Kalenderbasis!T$8,IF(H114=Kalenderbasis!U$7,Kalenderbasis!U$8,IF(H114=Kalenderbasis!V$7,Kalenderbasis!V$8,IF(H114=Kalenderbasis!W$7,Kalenderbasis!W$8,IF(H114=Kalenderbasis!X$7,Kalenderbasis!X$8,IF(H114=Kalenderbasis!Y$7,Kalenderbasis!Y$8,IF(H114=Kalenderbasis!Z$7,Kalenderbasis!Z$8,IF(H114=Kalenderbasis!AA$7,Kalenderbasis!AA$8,IF(H114=Kalenderbasis!AB$7,Kalenderbasis!AB$8,IF(H114=Kalenderbasis!O$7,Kalenderbasis!O$8,IF(H114=Kalenderbasis!P$7,Kalenderbasis!P$8,""))))))))))))))))))))))</f>
        <v>Ostermontag</v>
      </c>
      <c r="J114" s="20" t="str">
        <f t="shared" si="38"/>
        <v/>
      </c>
      <c r="K114" s="25"/>
      <c r="L114" s="22"/>
      <c r="M114" s="22"/>
      <c r="N114" s="22"/>
      <c r="O114" s="22"/>
      <c r="P114" s="22"/>
      <c r="Q114" s="22"/>
      <c r="R114" s="22"/>
      <c r="S114" s="35"/>
      <c r="U114" s="20" t="str">
        <f t="shared" si="39"/>
        <v/>
      </c>
      <c r="V114" s="13">
        <f t="shared" si="40"/>
        <v>0</v>
      </c>
      <c r="W114" s="13">
        <f>SUM(V$2:V114)</f>
        <v>19</v>
      </c>
      <c r="AA114" s="13">
        <f t="shared" ref="AA114:AA137" si="56">IF(I114="",0,1)</f>
        <v>1</v>
      </c>
      <c r="AD114" s="20">
        <f t="shared" si="33"/>
        <v>0</v>
      </c>
      <c r="AE114" s="20">
        <f t="shared" si="33"/>
        <v>0</v>
      </c>
      <c r="AF114" s="20">
        <f t="shared" si="50"/>
        <v>0</v>
      </c>
      <c r="AG114" s="20">
        <f t="shared" si="50"/>
        <v>0</v>
      </c>
      <c r="AH114" s="20">
        <f t="shared" si="50"/>
        <v>0</v>
      </c>
      <c r="AI114" s="20">
        <f t="shared" si="50"/>
        <v>0</v>
      </c>
      <c r="AJ114" s="20">
        <f t="shared" si="50"/>
        <v>0</v>
      </c>
      <c r="AK114" s="20"/>
      <c r="AL114" s="20"/>
      <c r="AM114" s="20">
        <f t="shared" si="35"/>
        <v>0</v>
      </c>
      <c r="AN114" s="20">
        <f t="shared" si="51"/>
        <v>0</v>
      </c>
      <c r="AO114" s="20">
        <f t="shared" si="51"/>
        <v>0</v>
      </c>
      <c r="AP114" s="20">
        <f t="shared" si="51"/>
        <v>0</v>
      </c>
      <c r="AQ114" s="20">
        <f t="shared" si="51"/>
        <v>0</v>
      </c>
      <c r="AR114" s="20">
        <f t="shared" si="51"/>
        <v>0</v>
      </c>
      <c r="AS114" s="20">
        <f t="shared" si="51"/>
        <v>0</v>
      </c>
    </row>
    <row r="115" spans="1:45" x14ac:dyDescent="0.25">
      <c r="A115" s="13" t="str">
        <f>IF(MAX(W$2:W115)=W114,"",MAX(W$2:W115))</f>
        <v/>
      </c>
      <c r="B115" s="34"/>
      <c r="C115" s="20"/>
      <c r="D115" s="20"/>
      <c r="E115" s="23" t="str">
        <f>IF(H115=Kalenderbasis!AH$11,Kalenderbasis!AK$11,IF(H115=Kalenderbasis!AH$12,Kalenderbasis!AK$12,IF(H115=Kalenderbasis!AH$13,Kalenderbasis!AK$13,IF(H115=Kalenderbasis!AH$14,Kalenderbasis!AK$14,IF(H115=Kalenderbasis!AH$15,Kalenderbasis!AK$15,IF(H115=Kalenderbasis!AH$16,Kalenderbasis!AK$16,IF(H115=Kalenderbasis!AH$17,Kalenderbasis!AK$17,IF(H115=Kalenderbasis!AH$18,Kalenderbasis!AK$18,""))))))))</f>
        <v/>
      </c>
      <c r="F115" s="43" t="str">
        <f>IF(C115="K",MAX(F$2:F114)+1,"")</f>
        <v/>
      </c>
      <c r="G115" s="20">
        <f t="shared" si="43"/>
        <v>3</v>
      </c>
      <c r="H115" s="21">
        <f t="shared" si="49"/>
        <v>45769</v>
      </c>
      <c r="I115" s="24" t="str">
        <f>IF(H115=Kalenderbasis!N$7,"Aschermittwoch",IF(H115=Kalenderbasis!H$7,"Karfreitag",IF(H115=Kalenderbasis!F$7,"Ostersonntag",IF(H115=Kalenderbasis!G$7,"Ostermontag",IF(H115=Kalenderbasis!J$7,"Christi Himmelfahrt",IF(H115=Kalenderbasis!K$7,"Pfingst-Sonntag",IF(H115=Kalenderbasis!L$7,"Pfingst-Montag",IF(H115=Kalenderbasis!M$7,"Fronleichnam",IF(H115=Kalenderbasis!Q$7,Kalenderbasis!Q$8,IF(H115=Kalenderbasis!R$7,Kalenderbasis!R$8,IF(H115=Kalenderbasis!S$7,Kalenderbasis!S$8,IF(H115=Kalenderbasis!T$7,Kalenderbasis!T$8,IF(H115=Kalenderbasis!U$7,Kalenderbasis!U$8,IF(H115=Kalenderbasis!V$7,Kalenderbasis!V$8,IF(H115=Kalenderbasis!W$7,Kalenderbasis!W$8,IF(H115=Kalenderbasis!X$7,Kalenderbasis!X$8,IF(H115=Kalenderbasis!Y$7,Kalenderbasis!Y$8,IF(H115=Kalenderbasis!Z$7,Kalenderbasis!Z$8,IF(H115=Kalenderbasis!AA$7,Kalenderbasis!AA$8,IF(H115=Kalenderbasis!AB$7,Kalenderbasis!AB$8,IF(H115=Kalenderbasis!O$7,Kalenderbasis!O$8,IF(H115=Kalenderbasis!P$7,Kalenderbasis!P$8,""))))))))))))))))))))))</f>
        <v/>
      </c>
      <c r="J115" s="20" t="str">
        <f t="shared" si="38"/>
        <v/>
      </c>
      <c r="K115" s="25"/>
      <c r="L115" s="22"/>
      <c r="M115" s="22"/>
      <c r="N115" s="22"/>
      <c r="O115" s="22"/>
      <c r="P115" s="22"/>
      <c r="Q115" s="22"/>
      <c r="R115" s="22"/>
      <c r="S115" s="35"/>
      <c r="U115" s="20" t="str">
        <f t="shared" si="39"/>
        <v/>
      </c>
      <c r="V115" s="13">
        <f t="shared" si="40"/>
        <v>0</v>
      </c>
      <c r="W115" s="13">
        <f>SUM(V$2:V115)</f>
        <v>19</v>
      </c>
      <c r="AA115" s="13">
        <f t="shared" si="56"/>
        <v>0</v>
      </c>
      <c r="AD115" s="20">
        <f t="shared" si="33"/>
        <v>0</v>
      </c>
      <c r="AE115" s="20">
        <f t="shared" si="33"/>
        <v>0</v>
      </c>
      <c r="AF115" s="20">
        <f t="shared" si="50"/>
        <v>0</v>
      </c>
      <c r="AG115" s="20">
        <f t="shared" si="50"/>
        <v>0</v>
      </c>
      <c r="AH115" s="20">
        <f t="shared" si="50"/>
        <v>0</v>
      </c>
      <c r="AI115" s="20">
        <f t="shared" si="50"/>
        <v>0</v>
      </c>
      <c r="AJ115" s="20">
        <f t="shared" si="50"/>
        <v>0</v>
      </c>
      <c r="AK115" s="20"/>
      <c r="AL115" s="20"/>
      <c r="AM115" s="20">
        <f t="shared" si="35"/>
        <v>0</v>
      </c>
      <c r="AN115" s="20">
        <f t="shared" si="51"/>
        <v>0</v>
      </c>
      <c r="AO115" s="20">
        <f t="shared" si="51"/>
        <v>0</v>
      </c>
      <c r="AP115" s="20">
        <f t="shared" si="51"/>
        <v>0</v>
      </c>
      <c r="AQ115" s="20">
        <f t="shared" si="51"/>
        <v>0</v>
      </c>
      <c r="AR115" s="20">
        <f t="shared" si="51"/>
        <v>0</v>
      </c>
      <c r="AS115" s="20">
        <f t="shared" si="51"/>
        <v>0</v>
      </c>
    </row>
    <row r="116" spans="1:45" x14ac:dyDescent="0.25">
      <c r="A116" s="13" t="str">
        <f>IF(MAX(W$2:W116)=W115,"",MAX(W$2:W116))</f>
        <v/>
      </c>
      <c r="B116" s="34"/>
      <c r="C116" s="20"/>
      <c r="D116" s="20"/>
      <c r="E116" s="23" t="str">
        <f>IF(H116=Kalenderbasis!AH$11,Kalenderbasis!AK$11,IF(H116=Kalenderbasis!AH$12,Kalenderbasis!AK$12,IF(H116=Kalenderbasis!AH$13,Kalenderbasis!AK$13,IF(H116=Kalenderbasis!AH$14,Kalenderbasis!AK$14,IF(H116=Kalenderbasis!AH$15,Kalenderbasis!AK$15,IF(H116=Kalenderbasis!AH$16,Kalenderbasis!AK$16,IF(H116=Kalenderbasis!AH$17,Kalenderbasis!AK$17,IF(H116=Kalenderbasis!AH$18,Kalenderbasis!AK$18,""))))))))</f>
        <v/>
      </c>
      <c r="F116" s="43" t="str">
        <f>IF(C116="K",MAX(F$2:F115)+1,"")</f>
        <v/>
      </c>
      <c r="G116" s="20">
        <f t="shared" si="43"/>
        <v>4</v>
      </c>
      <c r="H116" s="21">
        <f t="shared" si="49"/>
        <v>45770</v>
      </c>
      <c r="I116" s="24" t="str">
        <f>IF(H116=Kalenderbasis!N$7,"Aschermittwoch",IF(H116=Kalenderbasis!H$7,"Karfreitag",IF(H116=Kalenderbasis!F$7,"Ostersonntag",IF(H116=Kalenderbasis!G$7,"Ostermontag",IF(H116=Kalenderbasis!J$7,"Christi Himmelfahrt",IF(H116=Kalenderbasis!K$7,"Pfingst-Sonntag",IF(H116=Kalenderbasis!L$7,"Pfingst-Montag",IF(H116=Kalenderbasis!M$7,"Fronleichnam",IF(H116=Kalenderbasis!Q$7,Kalenderbasis!Q$8,IF(H116=Kalenderbasis!R$7,Kalenderbasis!R$8,IF(H116=Kalenderbasis!S$7,Kalenderbasis!S$8,IF(H116=Kalenderbasis!T$7,Kalenderbasis!T$8,IF(H116=Kalenderbasis!U$7,Kalenderbasis!U$8,IF(H116=Kalenderbasis!V$7,Kalenderbasis!V$8,IF(H116=Kalenderbasis!W$7,Kalenderbasis!W$8,IF(H116=Kalenderbasis!X$7,Kalenderbasis!X$8,IF(H116=Kalenderbasis!Y$7,Kalenderbasis!Y$8,IF(H116=Kalenderbasis!Z$7,Kalenderbasis!Z$8,IF(H116=Kalenderbasis!AA$7,Kalenderbasis!AA$8,IF(H116=Kalenderbasis!AB$7,Kalenderbasis!AB$8,IF(H116=Kalenderbasis!O$7,Kalenderbasis!O$8,IF(H116=Kalenderbasis!P$7,Kalenderbasis!P$8,""))))))))))))))))))))))</f>
        <v/>
      </c>
      <c r="J116" s="20" t="str">
        <f t="shared" si="38"/>
        <v/>
      </c>
      <c r="K116" s="25"/>
      <c r="L116" s="22"/>
      <c r="M116" s="22"/>
      <c r="N116" s="22"/>
      <c r="O116" s="22"/>
      <c r="P116" s="22"/>
      <c r="Q116" s="22"/>
      <c r="R116" s="22"/>
      <c r="S116" s="35"/>
      <c r="U116" s="20" t="str">
        <f t="shared" si="39"/>
        <v/>
      </c>
      <c r="V116" s="13">
        <f t="shared" si="40"/>
        <v>0</v>
      </c>
      <c r="W116" s="13">
        <f>SUM(V$2:V116)</f>
        <v>19</v>
      </c>
      <c r="AA116" s="13">
        <f t="shared" si="56"/>
        <v>0</v>
      </c>
      <c r="AD116" s="20">
        <f t="shared" si="33"/>
        <v>0</v>
      </c>
      <c r="AE116" s="20">
        <f t="shared" si="33"/>
        <v>0</v>
      </c>
      <c r="AF116" s="20">
        <f t="shared" si="50"/>
        <v>0</v>
      </c>
      <c r="AG116" s="20">
        <f t="shared" si="50"/>
        <v>0</v>
      </c>
      <c r="AH116" s="20">
        <f t="shared" si="50"/>
        <v>0</v>
      </c>
      <c r="AI116" s="20">
        <f t="shared" si="50"/>
        <v>0</v>
      </c>
      <c r="AJ116" s="20">
        <f t="shared" si="50"/>
        <v>0</v>
      </c>
      <c r="AK116" s="20"/>
      <c r="AL116" s="20"/>
      <c r="AM116" s="20">
        <f t="shared" si="35"/>
        <v>0</v>
      </c>
      <c r="AN116" s="20">
        <f t="shared" si="51"/>
        <v>0</v>
      </c>
      <c r="AO116" s="20">
        <f t="shared" si="51"/>
        <v>0</v>
      </c>
      <c r="AP116" s="20">
        <f t="shared" si="51"/>
        <v>0</v>
      </c>
      <c r="AQ116" s="20">
        <f t="shared" si="51"/>
        <v>0</v>
      </c>
      <c r="AR116" s="20">
        <f t="shared" si="51"/>
        <v>0</v>
      </c>
      <c r="AS116" s="20">
        <f t="shared" si="51"/>
        <v>0</v>
      </c>
    </row>
    <row r="117" spans="1:45" x14ac:dyDescent="0.25">
      <c r="A117" s="13">
        <f>IF(MAX(W$2:W117)=W116,"",MAX(W$2:W117))</f>
        <v>20</v>
      </c>
      <c r="B117" s="34" t="s">
        <v>28</v>
      </c>
      <c r="C117" s="20" t="s">
        <v>29</v>
      </c>
      <c r="D117" s="20"/>
      <c r="E117" s="23" t="str">
        <f>IF(H117=Kalenderbasis!AH$11,Kalenderbasis!AK$11,IF(H117=Kalenderbasis!AH$12,Kalenderbasis!AK$12,IF(H117=Kalenderbasis!AH$13,Kalenderbasis!AK$13,IF(H117=Kalenderbasis!AH$14,Kalenderbasis!AK$14,IF(H117=Kalenderbasis!AH$15,Kalenderbasis!AK$15,IF(H117=Kalenderbasis!AH$16,Kalenderbasis!AK$16,IF(H117=Kalenderbasis!AH$17,Kalenderbasis!AK$17,IF(H117=Kalenderbasis!AH$18,Kalenderbasis!AK$18,""))))))))</f>
        <v/>
      </c>
      <c r="F117" s="43">
        <f>IF(C117="K",MAX(F$2:F116)+1,"")</f>
        <v>1283</v>
      </c>
      <c r="G117" s="20">
        <f t="shared" si="43"/>
        <v>5</v>
      </c>
      <c r="H117" s="21">
        <f t="shared" si="49"/>
        <v>45771</v>
      </c>
      <c r="I117" s="24" t="str">
        <f>IF(H117=Kalenderbasis!N$7,"Aschermittwoch",IF(H117=Kalenderbasis!H$7,"Karfreitag",IF(H117=Kalenderbasis!F$7,"Ostersonntag",IF(H117=Kalenderbasis!G$7,"Ostermontag",IF(H117=Kalenderbasis!J$7,"Christi Himmelfahrt",IF(H117=Kalenderbasis!K$7,"Pfingst-Sonntag",IF(H117=Kalenderbasis!L$7,"Pfingst-Montag",IF(H117=Kalenderbasis!M$7,"Fronleichnam",IF(H117=Kalenderbasis!Q$7,Kalenderbasis!Q$8,IF(H117=Kalenderbasis!R$7,Kalenderbasis!R$8,IF(H117=Kalenderbasis!S$7,Kalenderbasis!S$8,IF(H117=Kalenderbasis!T$7,Kalenderbasis!T$8,IF(H117=Kalenderbasis!U$7,Kalenderbasis!U$8,IF(H117=Kalenderbasis!V$7,Kalenderbasis!V$8,IF(H117=Kalenderbasis!W$7,Kalenderbasis!W$8,IF(H117=Kalenderbasis!X$7,Kalenderbasis!X$8,IF(H117=Kalenderbasis!Y$7,Kalenderbasis!Y$8,IF(H117=Kalenderbasis!Z$7,Kalenderbasis!Z$8,IF(H117=Kalenderbasis!AA$7,Kalenderbasis!AA$8,IF(H117=Kalenderbasis!AB$7,Kalenderbasis!AB$8,IF(H117=Kalenderbasis!O$7,Kalenderbasis!O$8,IF(H117=Kalenderbasis!P$7,Kalenderbasis!P$8,""))))))))))))))))))))))</f>
        <v/>
      </c>
      <c r="J117" s="20" t="s">
        <v>79</v>
      </c>
      <c r="K117" s="25" t="s">
        <v>78</v>
      </c>
      <c r="L117" s="22"/>
      <c r="M117" s="22"/>
      <c r="N117" s="22"/>
      <c r="O117" s="22"/>
      <c r="P117" s="22"/>
      <c r="Q117" s="22"/>
      <c r="R117" s="22"/>
      <c r="S117" s="35"/>
      <c r="U117" s="20" t="str">
        <f t="shared" si="39"/>
        <v/>
      </c>
      <c r="V117" s="13">
        <f t="shared" si="40"/>
        <v>1</v>
      </c>
      <c r="W117" s="13">
        <f>SUM(V$2:V117)</f>
        <v>20</v>
      </c>
      <c r="AA117" s="13">
        <f t="shared" si="56"/>
        <v>0</v>
      </c>
      <c r="AD117" s="20">
        <f t="shared" si="33"/>
        <v>0</v>
      </c>
      <c r="AE117" s="20">
        <f t="shared" si="33"/>
        <v>0</v>
      </c>
      <c r="AF117" s="20">
        <f t="shared" si="50"/>
        <v>0</v>
      </c>
      <c r="AG117" s="20">
        <f t="shared" si="50"/>
        <v>0</v>
      </c>
      <c r="AH117" s="20">
        <f t="shared" si="50"/>
        <v>0</v>
      </c>
      <c r="AI117" s="20">
        <f t="shared" si="50"/>
        <v>0</v>
      </c>
      <c r="AJ117" s="20">
        <f t="shared" si="50"/>
        <v>0</v>
      </c>
      <c r="AK117" s="20"/>
      <c r="AL117" s="20"/>
      <c r="AM117" s="20">
        <f t="shared" si="35"/>
        <v>0</v>
      </c>
      <c r="AN117" s="20">
        <f t="shared" si="51"/>
        <v>0</v>
      </c>
      <c r="AO117" s="20">
        <f t="shared" si="51"/>
        <v>0</v>
      </c>
      <c r="AP117" s="20">
        <f t="shared" si="51"/>
        <v>0</v>
      </c>
      <c r="AQ117" s="20">
        <f t="shared" si="51"/>
        <v>0</v>
      </c>
      <c r="AR117" s="20">
        <f t="shared" si="51"/>
        <v>0</v>
      </c>
      <c r="AS117" s="20">
        <f t="shared" si="51"/>
        <v>0</v>
      </c>
    </row>
    <row r="118" spans="1:45" x14ac:dyDescent="0.25">
      <c r="A118" s="13">
        <f>IF(MAX(W$2:W118)=W117,"",MAX(W$2:W118))</f>
        <v>21</v>
      </c>
      <c r="B118" s="34" t="s">
        <v>28</v>
      </c>
      <c r="C118" s="20"/>
      <c r="D118" s="20" t="s">
        <v>30</v>
      </c>
      <c r="E118" s="23" t="str">
        <f>IF(H118=Kalenderbasis!AH$11,Kalenderbasis!AK$11,IF(H118=Kalenderbasis!AH$12,Kalenderbasis!AK$12,IF(H118=Kalenderbasis!AH$13,Kalenderbasis!AK$13,IF(H118=Kalenderbasis!AH$14,Kalenderbasis!AK$14,IF(H118=Kalenderbasis!AH$15,Kalenderbasis!AK$15,IF(H118=Kalenderbasis!AH$16,Kalenderbasis!AK$16,IF(H118=Kalenderbasis!AH$17,Kalenderbasis!AK$17,IF(H118=Kalenderbasis!AH$18,Kalenderbasis!AK$18,""))))))))</f>
        <v/>
      </c>
      <c r="F118" s="43" t="str">
        <f>IF(C118="K",MAX(F$2:F117)+1,"")</f>
        <v/>
      </c>
      <c r="G118" s="20">
        <f t="shared" si="43"/>
        <v>6</v>
      </c>
      <c r="H118" s="21">
        <f t="shared" si="49"/>
        <v>45772</v>
      </c>
      <c r="I118" s="24" t="str">
        <f>IF(H118=Kalenderbasis!N$7,"Aschermittwoch",IF(H118=Kalenderbasis!H$7,"Karfreitag",IF(H118=Kalenderbasis!F$7,"Ostersonntag",IF(H118=Kalenderbasis!G$7,"Ostermontag",IF(H118=Kalenderbasis!J$7,"Christi Himmelfahrt",IF(H118=Kalenderbasis!K$7,"Pfingst-Sonntag",IF(H118=Kalenderbasis!L$7,"Pfingst-Montag",IF(H118=Kalenderbasis!M$7,"Fronleichnam",IF(H118=Kalenderbasis!Q$7,Kalenderbasis!Q$8,IF(H118=Kalenderbasis!R$7,Kalenderbasis!R$8,IF(H118=Kalenderbasis!S$7,Kalenderbasis!S$8,IF(H118=Kalenderbasis!T$7,Kalenderbasis!T$8,IF(H118=Kalenderbasis!U$7,Kalenderbasis!U$8,IF(H118=Kalenderbasis!V$7,Kalenderbasis!V$8,IF(H118=Kalenderbasis!W$7,Kalenderbasis!W$8,IF(H118=Kalenderbasis!X$7,Kalenderbasis!X$8,IF(H118=Kalenderbasis!Y$7,Kalenderbasis!Y$8,IF(H118=Kalenderbasis!Z$7,Kalenderbasis!Z$8,IF(H118=Kalenderbasis!AA$7,Kalenderbasis!AA$8,IF(H118=Kalenderbasis!AB$7,Kalenderbasis!AB$8,IF(H118=Kalenderbasis!O$7,Kalenderbasis!O$8,IF(H118=Kalenderbasis!P$7,Kalenderbasis!P$8,""))))))))))))))))))))))</f>
        <v/>
      </c>
      <c r="J118" s="20" t="s">
        <v>88</v>
      </c>
      <c r="K118" s="25"/>
      <c r="L118" s="22"/>
      <c r="M118" s="22" t="s">
        <v>12</v>
      </c>
      <c r="N118" s="22" t="s">
        <v>83</v>
      </c>
      <c r="O118" s="22" t="s">
        <v>18</v>
      </c>
      <c r="P118" s="22" t="s">
        <v>14</v>
      </c>
      <c r="Q118" s="22" t="s">
        <v>21</v>
      </c>
      <c r="R118" s="22"/>
      <c r="S118" s="35"/>
      <c r="U118" s="20" t="str">
        <f t="shared" si="39"/>
        <v/>
      </c>
      <c r="V118" s="13">
        <f t="shared" si="40"/>
        <v>1</v>
      </c>
      <c r="W118" s="13">
        <f>SUM(V$2:V118)</f>
        <v>21</v>
      </c>
      <c r="AA118" s="13">
        <f t="shared" si="56"/>
        <v>0</v>
      </c>
      <c r="AD118" s="20">
        <f t="shared" si="33"/>
        <v>0</v>
      </c>
      <c r="AE118" s="20">
        <f t="shared" si="33"/>
        <v>0</v>
      </c>
      <c r="AF118" s="20">
        <f t="shared" si="50"/>
        <v>0</v>
      </c>
      <c r="AG118" s="20">
        <f t="shared" si="50"/>
        <v>0</v>
      </c>
      <c r="AH118" s="20">
        <f t="shared" si="50"/>
        <v>0</v>
      </c>
      <c r="AI118" s="20">
        <f t="shared" si="50"/>
        <v>0</v>
      </c>
      <c r="AJ118" s="20">
        <f t="shared" si="50"/>
        <v>0</v>
      </c>
      <c r="AK118" s="20"/>
      <c r="AL118" s="20"/>
      <c r="AM118" s="20">
        <f t="shared" si="35"/>
        <v>0</v>
      </c>
      <c r="AN118" s="20">
        <f t="shared" si="51"/>
        <v>0</v>
      </c>
      <c r="AO118" s="20">
        <f t="shared" si="51"/>
        <v>0</v>
      </c>
      <c r="AP118" s="20">
        <f t="shared" si="51"/>
        <v>0</v>
      </c>
      <c r="AQ118" s="20">
        <f t="shared" si="51"/>
        <v>0</v>
      </c>
      <c r="AR118" s="20">
        <f t="shared" si="51"/>
        <v>0</v>
      </c>
      <c r="AS118" s="20">
        <f t="shared" si="51"/>
        <v>0</v>
      </c>
    </row>
    <row r="119" spans="1:45" x14ac:dyDescent="0.25">
      <c r="A119" s="13" t="str">
        <f>IF(MAX(W$2:W119)=W118,"",MAX(W$2:W119))</f>
        <v/>
      </c>
      <c r="B119" s="34"/>
      <c r="C119" s="20"/>
      <c r="D119" s="20"/>
      <c r="E119" s="23" t="str">
        <f>IF(H119=Kalenderbasis!AH$11,Kalenderbasis!AK$11,IF(H119=Kalenderbasis!AH$12,Kalenderbasis!AK$12,IF(H119=Kalenderbasis!AH$13,Kalenderbasis!AK$13,IF(H119=Kalenderbasis!AH$14,Kalenderbasis!AK$14,IF(H119=Kalenderbasis!AH$15,Kalenderbasis!AK$15,IF(H119=Kalenderbasis!AH$16,Kalenderbasis!AK$16,IF(H119=Kalenderbasis!AH$17,Kalenderbasis!AK$17,IF(H119=Kalenderbasis!AH$18,Kalenderbasis!AK$18,""))))))))</f>
        <v/>
      </c>
      <c r="F119" s="43" t="str">
        <f>IF(C119="K",MAX(F$2:F118)+1,"")</f>
        <v/>
      </c>
      <c r="G119" s="20">
        <f t="shared" si="43"/>
        <v>7</v>
      </c>
      <c r="H119" s="21">
        <f t="shared" si="49"/>
        <v>45773</v>
      </c>
      <c r="I119" s="24" t="str">
        <f>IF(H119=Kalenderbasis!N$7,"Aschermittwoch",IF(H119=Kalenderbasis!H$7,"Karfreitag",IF(H119=Kalenderbasis!F$7,"Ostersonntag",IF(H119=Kalenderbasis!G$7,"Ostermontag",IF(H119=Kalenderbasis!J$7,"Christi Himmelfahrt",IF(H119=Kalenderbasis!K$7,"Pfingst-Sonntag",IF(H119=Kalenderbasis!L$7,"Pfingst-Montag",IF(H119=Kalenderbasis!M$7,"Fronleichnam",IF(H119=Kalenderbasis!Q$7,Kalenderbasis!Q$8,IF(H119=Kalenderbasis!R$7,Kalenderbasis!R$8,IF(H119=Kalenderbasis!S$7,Kalenderbasis!S$8,IF(H119=Kalenderbasis!T$7,Kalenderbasis!T$8,IF(H119=Kalenderbasis!U$7,Kalenderbasis!U$8,IF(H119=Kalenderbasis!V$7,Kalenderbasis!V$8,IF(H119=Kalenderbasis!W$7,Kalenderbasis!W$8,IF(H119=Kalenderbasis!X$7,Kalenderbasis!X$8,IF(H119=Kalenderbasis!Y$7,Kalenderbasis!Y$8,IF(H119=Kalenderbasis!Z$7,Kalenderbasis!Z$8,IF(H119=Kalenderbasis!AA$7,Kalenderbasis!AA$8,IF(H119=Kalenderbasis!AB$7,Kalenderbasis!AB$8,IF(H119=Kalenderbasis!O$7,Kalenderbasis!O$8,IF(H119=Kalenderbasis!P$7,Kalenderbasis!P$8,""))))))))))))))))))))))</f>
        <v/>
      </c>
      <c r="J119" s="20" t="str">
        <f t="shared" si="38"/>
        <v/>
      </c>
      <c r="K119" s="25"/>
      <c r="L119" s="22"/>
      <c r="M119" s="22"/>
      <c r="N119" s="22"/>
      <c r="O119" s="22"/>
      <c r="P119" s="22"/>
      <c r="Q119" s="22"/>
      <c r="R119" s="22"/>
      <c r="S119" s="35"/>
      <c r="U119" s="20" t="str">
        <f t="shared" si="39"/>
        <v/>
      </c>
      <c r="V119" s="13">
        <f t="shared" si="40"/>
        <v>0</v>
      </c>
      <c r="W119" s="13">
        <f>SUM(V$2:V119)</f>
        <v>21</v>
      </c>
      <c r="AA119" s="13">
        <f t="shared" si="56"/>
        <v>0</v>
      </c>
      <c r="AD119" s="20">
        <f t="shared" si="33"/>
        <v>0</v>
      </c>
      <c r="AE119" s="20">
        <f t="shared" si="33"/>
        <v>0</v>
      </c>
      <c r="AF119" s="20">
        <f t="shared" si="50"/>
        <v>0</v>
      </c>
      <c r="AG119" s="20">
        <f t="shared" si="50"/>
        <v>0</v>
      </c>
      <c r="AH119" s="20">
        <f t="shared" si="50"/>
        <v>0</v>
      </c>
      <c r="AI119" s="20">
        <f t="shared" si="50"/>
        <v>0</v>
      </c>
      <c r="AJ119" s="20">
        <f t="shared" si="50"/>
        <v>0</v>
      </c>
      <c r="AK119" s="20"/>
      <c r="AL119" s="20"/>
      <c r="AM119" s="20">
        <f t="shared" si="35"/>
        <v>0</v>
      </c>
      <c r="AN119" s="20">
        <f t="shared" si="51"/>
        <v>0</v>
      </c>
      <c r="AO119" s="20">
        <f t="shared" si="51"/>
        <v>0</v>
      </c>
      <c r="AP119" s="20">
        <f t="shared" si="51"/>
        <v>0</v>
      </c>
      <c r="AQ119" s="20">
        <f t="shared" si="51"/>
        <v>0</v>
      </c>
      <c r="AR119" s="20">
        <f t="shared" si="51"/>
        <v>0</v>
      </c>
      <c r="AS119" s="20">
        <f t="shared" si="51"/>
        <v>0</v>
      </c>
    </row>
    <row r="120" spans="1:45" x14ac:dyDescent="0.25">
      <c r="A120" s="13" t="str">
        <f>IF(MAX(W$2:W120)=W119,"",MAX(W$2:W120))</f>
        <v/>
      </c>
      <c r="B120" s="34"/>
      <c r="C120" s="20"/>
      <c r="D120" s="20"/>
      <c r="E120" s="23" t="str">
        <f>IF(H120=Kalenderbasis!AH$11,Kalenderbasis!AK$11,IF(H120=Kalenderbasis!AH$12,Kalenderbasis!AK$12,IF(H120=Kalenderbasis!AH$13,Kalenderbasis!AK$13,IF(H120=Kalenderbasis!AH$14,Kalenderbasis!AK$14,IF(H120=Kalenderbasis!AH$15,Kalenderbasis!AK$15,IF(H120=Kalenderbasis!AH$16,Kalenderbasis!AK$16,IF(H120=Kalenderbasis!AH$17,Kalenderbasis!AK$17,IF(H120=Kalenderbasis!AH$18,Kalenderbasis!AK$18,""))))))))</f>
        <v/>
      </c>
      <c r="F120" s="43" t="str">
        <f>IF(C120="K",MAX(F$2:F119)+1,"")</f>
        <v/>
      </c>
      <c r="G120" s="20">
        <f t="shared" si="43"/>
        <v>1</v>
      </c>
      <c r="H120" s="21">
        <f t="shared" si="49"/>
        <v>45774</v>
      </c>
      <c r="I120" s="24" t="str">
        <f>IF(H120=Kalenderbasis!N$7,"Aschermittwoch",IF(H120=Kalenderbasis!H$7,"Karfreitag",IF(H120=Kalenderbasis!F$7,"Ostersonntag",IF(H120=Kalenderbasis!G$7,"Ostermontag",IF(H120=Kalenderbasis!J$7,"Christi Himmelfahrt",IF(H120=Kalenderbasis!K$7,"Pfingst-Sonntag",IF(H120=Kalenderbasis!L$7,"Pfingst-Montag",IF(H120=Kalenderbasis!M$7,"Fronleichnam",IF(H120=Kalenderbasis!Q$7,Kalenderbasis!Q$8,IF(H120=Kalenderbasis!R$7,Kalenderbasis!R$8,IF(H120=Kalenderbasis!S$7,Kalenderbasis!S$8,IF(H120=Kalenderbasis!T$7,Kalenderbasis!T$8,IF(H120=Kalenderbasis!U$7,Kalenderbasis!U$8,IF(H120=Kalenderbasis!V$7,Kalenderbasis!V$8,IF(H120=Kalenderbasis!W$7,Kalenderbasis!W$8,IF(H120=Kalenderbasis!X$7,Kalenderbasis!X$8,IF(H120=Kalenderbasis!Y$7,Kalenderbasis!Y$8,IF(H120=Kalenderbasis!Z$7,Kalenderbasis!Z$8,IF(H120=Kalenderbasis!AA$7,Kalenderbasis!AA$8,IF(H120=Kalenderbasis!AB$7,Kalenderbasis!AB$8,IF(H120=Kalenderbasis!O$7,Kalenderbasis!O$8,IF(H120=Kalenderbasis!P$7,Kalenderbasis!P$8,""))))))))))))))))))))))</f>
        <v/>
      </c>
      <c r="J120" s="20" t="str">
        <f t="shared" si="38"/>
        <v/>
      </c>
      <c r="K120" s="25"/>
      <c r="L120" s="22"/>
      <c r="M120" s="22"/>
      <c r="N120" s="22"/>
      <c r="O120" s="22"/>
      <c r="P120" s="22"/>
      <c r="Q120" s="22"/>
      <c r="R120" s="22"/>
      <c r="S120" s="35"/>
      <c r="U120" s="20" t="str">
        <f t="shared" si="39"/>
        <v/>
      </c>
      <c r="V120" s="13">
        <f t="shared" si="40"/>
        <v>0</v>
      </c>
      <c r="W120" s="13">
        <f>SUM(V$2:V120)</f>
        <v>21</v>
      </c>
      <c r="AA120" s="13">
        <f t="shared" si="56"/>
        <v>0</v>
      </c>
      <c r="AD120" s="20">
        <f t="shared" si="33"/>
        <v>0</v>
      </c>
      <c r="AE120" s="20">
        <f t="shared" si="33"/>
        <v>0</v>
      </c>
      <c r="AF120" s="20">
        <f t="shared" si="50"/>
        <v>0</v>
      </c>
      <c r="AG120" s="20">
        <f t="shared" si="50"/>
        <v>0</v>
      </c>
      <c r="AH120" s="20">
        <f t="shared" si="50"/>
        <v>0</v>
      </c>
      <c r="AI120" s="20">
        <f t="shared" si="50"/>
        <v>0</v>
      </c>
      <c r="AJ120" s="20">
        <f t="shared" si="50"/>
        <v>0</v>
      </c>
      <c r="AK120" s="20"/>
      <c r="AL120" s="20"/>
      <c r="AM120" s="20">
        <f t="shared" si="35"/>
        <v>0</v>
      </c>
      <c r="AN120" s="20">
        <f t="shared" si="51"/>
        <v>0</v>
      </c>
      <c r="AO120" s="20">
        <f t="shared" si="51"/>
        <v>0</v>
      </c>
      <c r="AP120" s="20">
        <f t="shared" si="51"/>
        <v>0</v>
      </c>
      <c r="AQ120" s="20">
        <f t="shared" si="51"/>
        <v>0</v>
      </c>
      <c r="AR120" s="20">
        <f t="shared" si="51"/>
        <v>0</v>
      </c>
      <c r="AS120" s="20">
        <f t="shared" si="51"/>
        <v>0</v>
      </c>
    </row>
    <row r="121" spans="1:45" x14ac:dyDescent="0.25">
      <c r="A121" s="13" t="str">
        <f>IF(MAX(W$2:W121)=W120,"",MAX(W$2:W121))</f>
        <v/>
      </c>
      <c r="B121" s="34"/>
      <c r="C121" s="20"/>
      <c r="D121" s="20"/>
      <c r="E121" s="23" t="str">
        <f>IF(H121=Kalenderbasis!AH$11,Kalenderbasis!AK$11,IF(H121=Kalenderbasis!AH$12,Kalenderbasis!AK$12,IF(H121=Kalenderbasis!AH$13,Kalenderbasis!AK$13,IF(H121=Kalenderbasis!AH$14,Kalenderbasis!AK$14,IF(H121=Kalenderbasis!AH$15,Kalenderbasis!AK$15,IF(H121=Kalenderbasis!AH$16,Kalenderbasis!AK$16,IF(H121=Kalenderbasis!AH$17,Kalenderbasis!AK$17,IF(H121=Kalenderbasis!AH$18,Kalenderbasis!AK$18,""))))))))</f>
        <v/>
      </c>
      <c r="F121" s="43" t="str">
        <f>IF(C121="K",MAX(F$2:F120)+1,"")</f>
        <v/>
      </c>
      <c r="G121" s="20">
        <f t="shared" si="43"/>
        <v>2</v>
      </c>
      <c r="H121" s="21">
        <f t="shared" si="49"/>
        <v>45775</v>
      </c>
      <c r="I121" s="24" t="str">
        <f>IF(H121=Kalenderbasis!N$7,"Aschermittwoch",IF(H121=Kalenderbasis!H$7,"Karfreitag",IF(H121=Kalenderbasis!F$7,"Ostersonntag",IF(H121=Kalenderbasis!G$7,"Ostermontag",IF(H121=Kalenderbasis!J$7,"Christi Himmelfahrt",IF(H121=Kalenderbasis!K$7,"Pfingst-Sonntag",IF(H121=Kalenderbasis!L$7,"Pfingst-Montag",IF(H121=Kalenderbasis!M$7,"Fronleichnam",IF(H121=Kalenderbasis!Q$7,Kalenderbasis!Q$8,IF(H121=Kalenderbasis!R$7,Kalenderbasis!R$8,IF(H121=Kalenderbasis!S$7,Kalenderbasis!S$8,IF(H121=Kalenderbasis!T$7,Kalenderbasis!T$8,IF(H121=Kalenderbasis!U$7,Kalenderbasis!U$8,IF(H121=Kalenderbasis!V$7,Kalenderbasis!V$8,IF(H121=Kalenderbasis!W$7,Kalenderbasis!W$8,IF(H121=Kalenderbasis!X$7,Kalenderbasis!X$8,IF(H121=Kalenderbasis!Y$7,Kalenderbasis!Y$8,IF(H121=Kalenderbasis!Z$7,Kalenderbasis!Z$8,IF(H121=Kalenderbasis!AA$7,Kalenderbasis!AA$8,IF(H121=Kalenderbasis!AB$7,Kalenderbasis!AB$8,IF(H121=Kalenderbasis!O$7,Kalenderbasis!O$8,IF(H121=Kalenderbasis!P$7,Kalenderbasis!P$8,""))))))))))))))))))))))</f>
        <v/>
      </c>
      <c r="J121" s="20" t="str">
        <f t="shared" si="38"/>
        <v/>
      </c>
      <c r="K121" s="25"/>
      <c r="L121" s="22"/>
      <c r="M121" s="22"/>
      <c r="N121" s="22"/>
      <c r="O121" s="22"/>
      <c r="P121" s="22"/>
      <c r="Q121" s="22"/>
      <c r="R121" s="22"/>
      <c r="S121" s="35"/>
      <c r="U121" s="20" t="str">
        <f t="shared" si="39"/>
        <v/>
      </c>
      <c r="V121" s="13">
        <f t="shared" si="40"/>
        <v>0</v>
      </c>
      <c r="W121" s="13">
        <f>SUM(V$2:V121)</f>
        <v>21</v>
      </c>
      <c r="AA121" s="13">
        <f t="shared" si="56"/>
        <v>0</v>
      </c>
      <c r="AD121" s="20">
        <f t="shared" si="33"/>
        <v>0</v>
      </c>
      <c r="AE121" s="20">
        <f t="shared" si="33"/>
        <v>0</v>
      </c>
      <c r="AF121" s="20">
        <f t="shared" si="50"/>
        <v>0</v>
      </c>
      <c r="AG121" s="20">
        <f t="shared" si="50"/>
        <v>0</v>
      </c>
      <c r="AH121" s="20">
        <f t="shared" si="50"/>
        <v>0</v>
      </c>
      <c r="AI121" s="20">
        <f t="shared" si="50"/>
        <v>0</v>
      </c>
      <c r="AJ121" s="20">
        <f t="shared" si="50"/>
        <v>0</v>
      </c>
      <c r="AK121" s="20"/>
      <c r="AL121" s="20"/>
      <c r="AM121" s="20">
        <f t="shared" si="35"/>
        <v>0</v>
      </c>
      <c r="AN121" s="20">
        <f t="shared" si="51"/>
        <v>0</v>
      </c>
      <c r="AO121" s="20">
        <f t="shared" si="51"/>
        <v>0</v>
      </c>
      <c r="AP121" s="20">
        <f t="shared" si="51"/>
        <v>0</v>
      </c>
      <c r="AQ121" s="20">
        <f t="shared" si="51"/>
        <v>0</v>
      </c>
      <c r="AR121" s="20">
        <f t="shared" si="51"/>
        <v>0</v>
      </c>
      <c r="AS121" s="20">
        <f t="shared" si="51"/>
        <v>0</v>
      </c>
    </row>
    <row r="122" spans="1:45" x14ac:dyDescent="0.25">
      <c r="A122" s="13" t="str">
        <f>IF(MAX(W$2:W122)=W121,"",MAX(W$2:W122))</f>
        <v/>
      </c>
      <c r="B122" s="34"/>
      <c r="C122" s="20"/>
      <c r="D122" s="20"/>
      <c r="E122" s="23" t="str">
        <f>IF(H122=Kalenderbasis!AH$11,Kalenderbasis!AK$11,IF(H122=Kalenderbasis!AH$12,Kalenderbasis!AK$12,IF(H122=Kalenderbasis!AH$13,Kalenderbasis!AK$13,IF(H122=Kalenderbasis!AH$14,Kalenderbasis!AK$14,IF(H122=Kalenderbasis!AH$15,Kalenderbasis!AK$15,IF(H122=Kalenderbasis!AH$16,Kalenderbasis!AK$16,IF(H122=Kalenderbasis!AH$17,Kalenderbasis!AK$17,IF(H122=Kalenderbasis!AH$18,Kalenderbasis!AK$18,""))))))))</f>
        <v/>
      </c>
      <c r="F122" s="43" t="str">
        <f>IF(C122="K",MAX(F$2:F121)+1,"")</f>
        <v/>
      </c>
      <c r="G122" s="20">
        <f t="shared" si="43"/>
        <v>3</v>
      </c>
      <c r="H122" s="21">
        <f t="shared" si="49"/>
        <v>45776</v>
      </c>
      <c r="I122" s="24" t="str">
        <f>IF(H122=Kalenderbasis!N$7,"Aschermittwoch",IF(H122=Kalenderbasis!H$7,"Karfreitag",IF(H122=Kalenderbasis!F$7,"Ostersonntag",IF(H122=Kalenderbasis!G$7,"Ostermontag",IF(H122=Kalenderbasis!J$7,"Christi Himmelfahrt",IF(H122=Kalenderbasis!K$7,"Pfingst-Sonntag",IF(H122=Kalenderbasis!L$7,"Pfingst-Montag",IF(H122=Kalenderbasis!M$7,"Fronleichnam",IF(H122=Kalenderbasis!Q$7,Kalenderbasis!Q$8,IF(H122=Kalenderbasis!R$7,Kalenderbasis!R$8,IF(H122=Kalenderbasis!S$7,Kalenderbasis!S$8,IF(H122=Kalenderbasis!T$7,Kalenderbasis!T$8,IF(H122=Kalenderbasis!U$7,Kalenderbasis!U$8,IF(H122=Kalenderbasis!V$7,Kalenderbasis!V$8,IF(H122=Kalenderbasis!W$7,Kalenderbasis!W$8,IF(H122=Kalenderbasis!X$7,Kalenderbasis!X$8,IF(H122=Kalenderbasis!Y$7,Kalenderbasis!Y$8,IF(H122=Kalenderbasis!Z$7,Kalenderbasis!Z$8,IF(H122=Kalenderbasis!AA$7,Kalenderbasis!AA$8,IF(H122=Kalenderbasis!AB$7,Kalenderbasis!AB$8,IF(H122=Kalenderbasis!O$7,Kalenderbasis!O$8,IF(H122=Kalenderbasis!P$7,Kalenderbasis!P$8,""))))))))))))))))))))))</f>
        <v/>
      </c>
      <c r="J122" s="20" t="str">
        <f t="shared" si="38"/>
        <v/>
      </c>
      <c r="K122" s="25"/>
      <c r="L122" s="22"/>
      <c r="M122" s="22"/>
      <c r="N122" s="22"/>
      <c r="O122" s="22"/>
      <c r="P122" s="22"/>
      <c r="Q122" s="22"/>
      <c r="R122" s="22"/>
      <c r="S122" s="35"/>
      <c r="U122" s="20" t="str">
        <f t="shared" si="39"/>
        <v/>
      </c>
      <c r="V122" s="13">
        <f t="shared" si="40"/>
        <v>0</v>
      </c>
      <c r="W122" s="13">
        <f>SUM(V$2:V122)</f>
        <v>21</v>
      </c>
      <c r="AA122" s="13">
        <f t="shared" si="56"/>
        <v>0</v>
      </c>
      <c r="AD122" s="20">
        <f t="shared" si="33"/>
        <v>0</v>
      </c>
      <c r="AE122" s="20">
        <f t="shared" si="33"/>
        <v>0</v>
      </c>
      <c r="AF122" s="20">
        <f t="shared" si="50"/>
        <v>0</v>
      </c>
      <c r="AG122" s="20">
        <f t="shared" si="50"/>
        <v>0</v>
      </c>
      <c r="AH122" s="20">
        <f t="shared" si="50"/>
        <v>0</v>
      </c>
      <c r="AI122" s="20">
        <f t="shared" si="50"/>
        <v>0</v>
      </c>
      <c r="AJ122" s="20">
        <f t="shared" si="50"/>
        <v>0</v>
      </c>
      <c r="AK122" s="20"/>
      <c r="AL122" s="20"/>
      <c r="AM122" s="20">
        <f t="shared" si="35"/>
        <v>0</v>
      </c>
      <c r="AN122" s="20">
        <f t="shared" si="51"/>
        <v>0</v>
      </c>
      <c r="AO122" s="20">
        <f t="shared" si="51"/>
        <v>0</v>
      </c>
      <c r="AP122" s="20">
        <f t="shared" si="51"/>
        <v>0</v>
      </c>
      <c r="AQ122" s="20">
        <f t="shared" si="51"/>
        <v>0</v>
      </c>
      <c r="AR122" s="20">
        <f t="shared" si="51"/>
        <v>0</v>
      </c>
      <c r="AS122" s="20">
        <f t="shared" si="51"/>
        <v>0</v>
      </c>
    </row>
    <row r="123" spans="1:45" x14ac:dyDescent="0.25">
      <c r="A123" s="13" t="str">
        <f>IF(MAX(W$2:W123)=W122,"",MAX(W$2:W123))</f>
        <v/>
      </c>
      <c r="B123" s="34"/>
      <c r="C123" s="20"/>
      <c r="D123" s="20"/>
      <c r="E123" s="23" t="str">
        <f>IF(H123=Kalenderbasis!AH$11,Kalenderbasis!AK$11,IF(H123=Kalenderbasis!AH$12,Kalenderbasis!AK$12,IF(H123=Kalenderbasis!AH$13,Kalenderbasis!AK$13,IF(H123=Kalenderbasis!AH$14,Kalenderbasis!AK$14,IF(H123=Kalenderbasis!AH$15,Kalenderbasis!AK$15,IF(H123=Kalenderbasis!AH$16,Kalenderbasis!AK$16,IF(H123=Kalenderbasis!AH$17,Kalenderbasis!AK$17,IF(H123=Kalenderbasis!AH$18,Kalenderbasis!AK$18,""))))))))</f>
        <v/>
      </c>
      <c r="F123" s="43" t="str">
        <f>IF(C123="K",MAX(F$2:F122)+1,"")</f>
        <v/>
      </c>
      <c r="G123" s="20">
        <f t="shared" si="43"/>
        <v>4</v>
      </c>
      <c r="H123" s="21">
        <f t="shared" si="49"/>
        <v>45777</v>
      </c>
      <c r="I123" s="24" t="str">
        <f>IF(H123=Kalenderbasis!N$7,"Aschermittwoch",IF(H123=Kalenderbasis!H$7,"Karfreitag",IF(H123=Kalenderbasis!F$7,"Ostersonntag",IF(H123=Kalenderbasis!G$7,"Ostermontag",IF(H123=Kalenderbasis!J$7,"Christi Himmelfahrt",IF(H123=Kalenderbasis!K$7,"Pfingst-Sonntag",IF(H123=Kalenderbasis!L$7,"Pfingst-Montag",IF(H123=Kalenderbasis!M$7,"Fronleichnam",IF(H123=Kalenderbasis!Q$7,Kalenderbasis!Q$8,IF(H123=Kalenderbasis!R$7,Kalenderbasis!R$8,IF(H123=Kalenderbasis!S$7,Kalenderbasis!S$8,IF(H123=Kalenderbasis!T$7,Kalenderbasis!T$8,IF(H123=Kalenderbasis!U$7,Kalenderbasis!U$8,IF(H123=Kalenderbasis!V$7,Kalenderbasis!V$8,IF(H123=Kalenderbasis!W$7,Kalenderbasis!W$8,IF(H123=Kalenderbasis!X$7,Kalenderbasis!X$8,IF(H123=Kalenderbasis!Y$7,Kalenderbasis!Y$8,IF(H123=Kalenderbasis!Z$7,Kalenderbasis!Z$8,IF(H123=Kalenderbasis!AA$7,Kalenderbasis!AA$8,IF(H123=Kalenderbasis!AB$7,Kalenderbasis!AB$8,IF(H123=Kalenderbasis!O$7,Kalenderbasis!O$8,IF(H123=Kalenderbasis!P$7,Kalenderbasis!P$8,""))))))))))))))))))))))</f>
        <v/>
      </c>
      <c r="J123" s="20" t="str">
        <f t="shared" si="38"/>
        <v/>
      </c>
      <c r="K123" s="25"/>
      <c r="L123" s="22"/>
      <c r="M123" s="22"/>
      <c r="N123" s="22"/>
      <c r="O123" s="22"/>
      <c r="P123" s="22"/>
      <c r="Q123" s="22"/>
      <c r="R123" s="22"/>
      <c r="S123" s="35"/>
      <c r="U123" s="20" t="str">
        <f t="shared" si="39"/>
        <v/>
      </c>
      <c r="V123" s="13">
        <f t="shared" si="40"/>
        <v>0</v>
      </c>
      <c r="W123" s="13">
        <f>SUM(V$2:V123)</f>
        <v>21</v>
      </c>
      <c r="AA123" s="13">
        <f t="shared" si="56"/>
        <v>0</v>
      </c>
      <c r="AD123" s="20">
        <f t="shared" si="33"/>
        <v>0</v>
      </c>
      <c r="AE123" s="20">
        <f t="shared" si="33"/>
        <v>0</v>
      </c>
      <c r="AF123" s="20">
        <f t="shared" si="50"/>
        <v>0</v>
      </c>
      <c r="AG123" s="20">
        <f t="shared" si="50"/>
        <v>0</v>
      </c>
      <c r="AH123" s="20">
        <f t="shared" si="50"/>
        <v>0</v>
      </c>
      <c r="AI123" s="20">
        <f t="shared" si="50"/>
        <v>0</v>
      </c>
      <c r="AJ123" s="20">
        <f t="shared" si="50"/>
        <v>0</v>
      </c>
      <c r="AK123" s="20"/>
      <c r="AL123" s="20"/>
      <c r="AM123" s="20">
        <f t="shared" si="35"/>
        <v>0</v>
      </c>
      <c r="AN123" s="20">
        <f t="shared" si="51"/>
        <v>0</v>
      </c>
      <c r="AO123" s="20">
        <f t="shared" si="51"/>
        <v>0</v>
      </c>
      <c r="AP123" s="20">
        <f t="shared" si="51"/>
        <v>0</v>
      </c>
      <c r="AQ123" s="20">
        <f t="shared" si="51"/>
        <v>0</v>
      </c>
      <c r="AR123" s="20">
        <f t="shared" si="51"/>
        <v>0</v>
      </c>
      <c r="AS123" s="20">
        <f t="shared" si="51"/>
        <v>0</v>
      </c>
    </row>
    <row r="124" spans="1:45" x14ac:dyDescent="0.25">
      <c r="A124" s="13">
        <f>IF(MAX(W$2:W124)=W123,"",MAX(W$2:W124))</f>
        <v>22</v>
      </c>
      <c r="B124" s="34" t="s">
        <v>28</v>
      </c>
      <c r="C124" s="20" t="s">
        <v>29</v>
      </c>
      <c r="D124" s="20"/>
      <c r="E124" s="23" t="str">
        <f>IF(H124=Kalenderbasis!AH$11,Kalenderbasis!AK$11,IF(H124=Kalenderbasis!AH$12,Kalenderbasis!AK$12,IF(H124=Kalenderbasis!AH$13,Kalenderbasis!AK$13,IF(H124=Kalenderbasis!AH$14,Kalenderbasis!AK$14,IF(H124=Kalenderbasis!AH$15,Kalenderbasis!AK$15,IF(H124=Kalenderbasis!AH$16,Kalenderbasis!AK$16,IF(H124=Kalenderbasis!AH$17,Kalenderbasis!AK$17,IF(H124=Kalenderbasis!AH$18,Kalenderbasis!AK$18,""))))))))</f>
        <v/>
      </c>
      <c r="F124" s="43">
        <f>IF(C124="K",MAX(F$2:F123)+1,"")</f>
        <v>1284</v>
      </c>
      <c r="G124" s="20">
        <f t="shared" si="43"/>
        <v>5</v>
      </c>
      <c r="H124" s="21">
        <f t="shared" si="49"/>
        <v>45778</v>
      </c>
      <c r="I124" s="24" t="str">
        <f>IF(H124=Kalenderbasis!N$7,"Aschermittwoch",IF(H124=Kalenderbasis!H$7,"Karfreitag",IF(H124=Kalenderbasis!F$7,"Ostersonntag",IF(H124=Kalenderbasis!G$7,"Ostermontag",IF(H124=Kalenderbasis!J$7,"Christi Himmelfahrt",IF(H124=Kalenderbasis!K$7,"Pfingst-Sonntag",IF(H124=Kalenderbasis!L$7,"Pfingst-Montag",IF(H124=Kalenderbasis!M$7,"Fronleichnam",IF(H124=Kalenderbasis!Q$7,Kalenderbasis!Q$8,IF(H124=Kalenderbasis!R$7,Kalenderbasis!R$8,IF(H124=Kalenderbasis!S$7,Kalenderbasis!S$8,IF(H124=Kalenderbasis!T$7,Kalenderbasis!T$8,IF(H124=Kalenderbasis!U$7,Kalenderbasis!U$8,IF(H124=Kalenderbasis!V$7,Kalenderbasis!V$8,IF(H124=Kalenderbasis!W$7,Kalenderbasis!W$8,IF(H124=Kalenderbasis!X$7,Kalenderbasis!X$8,IF(H124=Kalenderbasis!Y$7,Kalenderbasis!Y$8,IF(H124=Kalenderbasis!Z$7,Kalenderbasis!Z$8,IF(H124=Kalenderbasis!AA$7,Kalenderbasis!AA$8,IF(H124=Kalenderbasis!AB$7,Kalenderbasis!AB$8,IF(H124=Kalenderbasis!O$7,Kalenderbasis!O$8,IF(H124=Kalenderbasis!P$7,Kalenderbasis!P$8,""))))))))))))))))))))))</f>
        <v>Staatsfeiertag</v>
      </c>
      <c r="J124" s="20" t="s">
        <v>80</v>
      </c>
      <c r="K124" s="25" t="s">
        <v>16</v>
      </c>
      <c r="L124" s="22"/>
      <c r="M124" s="22" t="s">
        <v>12</v>
      </c>
      <c r="N124" s="22" t="s">
        <v>83</v>
      </c>
      <c r="O124" s="22" t="s">
        <v>18</v>
      </c>
      <c r="P124" s="22" t="s">
        <v>16</v>
      </c>
      <c r="Q124" s="22"/>
      <c r="R124" s="22"/>
      <c r="S124" s="35"/>
      <c r="U124" s="20" t="str">
        <f t="shared" si="39"/>
        <v/>
      </c>
      <c r="V124" s="13">
        <f t="shared" si="40"/>
        <v>1</v>
      </c>
      <c r="W124" s="13">
        <f>SUM(V$2:V124)</f>
        <v>22</v>
      </c>
      <c r="AA124" s="13">
        <f t="shared" si="56"/>
        <v>1</v>
      </c>
      <c r="AD124" s="20">
        <f t="shared" si="33"/>
        <v>0</v>
      </c>
      <c r="AE124" s="20">
        <f t="shared" si="33"/>
        <v>0</v>
      </c>
      <c r="AF124" s="20">
        <f t="shared" si="50"/>
        <v>1</v>
      </c>
      <c r="AG124" s="20">
        <f t="shared" si="50"/>
        <v>0</v>
      </c>
      <c r="AH124" s="20">
        <f t="shared" si="50"/>
        <v>0</v>
      </c>
      <c r="AI124" s="20">
        <f t="shared" si="50"/>
        <v>0</v>
      </c>
      <c r="AJ124" s="20">
        <f t="shared" si="50"/>
        <v>0</v>
      </c>
      <c r="AK124" s="20"/>
      <c r="AL124" s="20"/>
      <c r="AM124" s="20">
        <f t="shared" si="35"/>
        <v>0</v>
      </c>
      <c r="AN124" s="20">
        <f t="shared" si="51"/>
        <v>0</v>
      </c>
      <c r="AO124" s="20">
        <f t="shared" si="51"/>
        <v>0</v>
      </c>
      <c r="AP124" s="20">
        <f t="shared" si="51"/>
        <v>0</v>
      </c>
      <c r="AQ124" s="20">
        <f t="shared" si="51"/>
        <v>0</v>
      </c>
      <c r="AR124" s="20">
        <f t="shared" si="51"/>
        <v>0</v>
      </c>
      <c r="AS124" s="20">
        <f t="shared" si="51"/>
        <v>0</v>
      </c>
    </row>
    <row r="125" spans="1:45" x14ac:dyDescent="0.25">
      <c r="A125" s="13">
        <f>IF(MAX(W$2:W125)=W124,"",MAX(W$2:W125))</f>
        <v>23</v>
      </c>
      <c r="B125" s="34" t="s">
        <v>28</v>
      </c>
      <c r="C125" s="20"/>
      <c r="D125" s="20" t="s">
        <v>30</v>
      </c>
      <c r="E125" s="23" t="str">
        <f>IF(H125=Kalenderbasis!AH$11,Kalenderbasis!AK$11,IF(H125=Kalenderbasis!AH$12,Kalenderbasis!AK$12,IF(H125=Kalenderbasis!AH$13,Kalenderbasis!AK$13,IF(H125=Kalenderbasis!AH$14,Kalenderbasis!AK$14,IF(H125=Kalenderbasis!AH$15,Kalenderbasis!AK$15,IF(H125=Kalenderbasis!AH$16,Kalenderbasis!AK$16,IF(H125=Kalenderbasis!AH$17,Kalenderbasis!AK$17,IF(H125=Kalenderbasis!AH$18,Kalenderbasis!AK$18,""))))))))</f>
        <v/>
      </c>
      <c r="F125" s="43" t="str">
        <f>IF(C125="K",MAX(F$2:F124)+1,"")</f>
        <v/>
      </c>
      <c r="G125" s="20">
        <f t="shared" si="43"/>
        <v>6</v>
      </c>
      <c r="H125" s="21">
        <f t="shared" si="49"/>
        <v>45779</v>
      </c>
      <c r="I125" s="24" t="str">
        <f>IF(H125=Kalenderbasis!N$7,"Aschermittwoch",IF(H125=Kalenderbasis!H$7,"Karfreitag",IF(H125=Kalenderbasis!F$7,"Ostersonntag",IF(H125=Kalenderbasis!G$7,"Ostermontag",IF(H125=Kalenderbasis!J$7,"Christi Himmelfahrt",IF(H125=Kalenderbasis!K$7,"Pfingst-Sonntag",IF(H125=Kalenderbasis!L$7,"Pfingst-Montag",IF(H125=Kalenderbasis!M$7,"Fronleichnam",IF(H125=Kalenderbasis!Q$7,Kalenderbasis!Q$8,IF(H125=Kalenderbasis!R$7,Kalenderbasis!R$8,IF(H125=Kalenderbasis!S$7,Kalenderbasis!S$8,IF(H125=Kalenderbasis!T$7,Kalenderbasis!T$8,IF(H125=Kalenderbasis!U$7,Kalenderbasis!U$8,IF(H125=Kalenderbasis!V$7,Kalenderbasis!V$8,IF(H125=Kalenderbasis!W$7,Kalenderbasis!W$8,IF(H125=Kalenderbasis!X$7,Kalenderbasis!X$8,IF(H125=Kalenderbasis!Y$7,Kalenderbasis!Y$8,IF(H125=Kalenderbasis!Z$7,Kalenderbasis!Z$8,IF(H125=Kalenderbasis!AA$7,Kalenderbasis!AA$8,IF(H125=Kalenderbasis!AB$7,Kalenderbasis!AB$8,IF(H125=Kalenderbasis!O$7,Kalenderbasis!O$8,IF(H125=Kalenderbasis!P$7,Kalenderbasis!P$8,""))))))))))))))))))))))</f>
        <v/>
      </c>
      <c r="J125" s="20" t="s">
        <v>89</v>
      </c>
      <c r="K125" s="25"/>
      <c r="L125" s="22"/>
      <c r="M125" s="22" t="s">
        <v>12</v>
      </c>
      <c r="N125" s="22" t="s">
        <v>83</v>
      </c>
      <c r="O125" s="22" t="s">
        <v>18</v>
      </c>
      <c r="P125" s="22" t="s">
        <v>16</v>
      </c>
      <c r="Q125" s="22"/>
      <c r="R125" s="22"/>
      <c r="S125" s="35"/>
      <c r="U125" s="20" t="str">
        <f t="shared" si="39"/>
        <v/>
      </c>
      <c r="V125" s="13">
        <f t="shared" si="40"/>
        <v>1</v>
      </c>
      <c r="W125" s="13">
        <f>SUM(V$2:V125)</f>
        <v>23</v>
      </c>
      <c r="AA125" s="13">
        <f t="shared" si="56"/>
        <v>0</v>
      </c>
      <c r="AD125" s="20">
        <f t="shared" ref="AD125:AE188" si="57">IF(AND($C125="K",$K125=AD$1),1,0)</f>
        <v>0</v>
      </c>
      <c r="AE125" s="20">
        <f t="shared" si="57"/>
        <v>0</v>
      </c>
      <c r="AF125" s="20">
        <f t="shared" si="50"/>
        <v>0</v>
      </c>
      <c r="AG125" s="20">
        <f t="shared" si="50"/>
        <v>0</v>
      </c>
      <c r="AH125" s="20">
        <f t="shared" si="50"/>
        <v>0</v>
      </c>
      <c r="AI125" s="20">
        <f t="shared" si="50"/>
        <v>0</v>
      </c>
      <c r="AJ125" s="20">
        <f t="shared" si="50"/>
        <v>0</v>
      </c>
      <c r="AK125" s="20"/>
      <c r="AL125" s="20"/>
      <c r="AM125" s="20">
        <f t="shared" si="35"/>
        <v>0</v>
      </c>
      <c r="AN125" s="20">
        <f t="shared" si="51"/>
        <v>0</v>
      </c>
      <c r="AO125" s="20">
        <f t="shared" si="51"/>
        <v>0</v>
      </c>
      <c r="AP125" s="20">
        <f t="shared" si="51"/>
        <v>0</v>
      </c>
      <c r="AQ125" s="20">
        <f t="shared" si="51"/>
        <v>0</v>
      </c>
      <c r="AR125" s="20">
        <f t="shared" si="51"/>
        <v>0</v>
      </c>
      <c r="AS125" s="20">
        <f t="shared" si="51"/>
        <v>0</v>
      </c>
    </row>
    <row r="126" spans="1:45" x14ac:dyDescent="0.25">
      <c r="A126" s="13">
        <f>IF(MAX(W$2:W126)=W125,"",MAX(W$2:W126))</f>
        <v>24</v>
      </c>
      <c r="B126" s="34" t="s">
        <v>28</v>
      </c>
      <c r="C126" s="20"/>
      <c r="D126" s="20" t="s">
        <v>30</v>
      </c>
      <c r="E126" s="23" t="str">
        <f>IF(H126=Kalenderbasis!AH$11,Kalenderbasis!AK$11,IF(H126=Kalenderbasis!AH$12,Kalenderbasis!AK$12,IF(H126=Kalenderbasis!AH$13,Kalenderbasis!AK$13,IF(H126=Kalenderbasis!AH$14,Kalenderbasis!AK$14,IF(H126=Kalenderbasis!AH$15,Kalenderbasis!AK$15,IF(H126=Kalenderbasis!AH$16,Kalenderbasis!AK$16,IF(H126=Kalenderbasis!AH$17,Kalenderbasis!AK$17,IF(H126=Kalenderbasis!AH$18,Kalenderbasis!AK$18,""))))))))</f>
        <v/>
      </c>
      <c r="F126" s="43" t="str">
        <f>IF(C126="K",MAX(F$2:F125)+1,"")</f>
        <v/>
      </c>
      <c r="G126" s="20">
        <f t="shared" si="43"/>
        <v>7</v>
      </c>
      <c r="H126" s="21">
        <f t="shared" si="49"/>
        <v>45780</v>
      </c>
      <c r="I126" s="24" t="str">
        <f>IF(H126=Kalenderbasis!N$7,"Aschermittwoch",IF(H126=Kalenderbasis!H$7,"Karfreitag",IF(H126=Kalenderbasis!F$7,"Ostersonntag",IF(H126=Kalenderbasis!G$7,"Ostermontag",IF(H126=Kalenderbasis!J$7,"Christi Himmelfahrt",IF(H126=Kalenderbasis!K$7,"Pfingst-Sonntag",IF(H126=Kalenderbasis!L$7,"Pfingst-Montag",IF(H126=Kalenderbasis!M$7,"Fronleichnam",IF(H126=Kalenderbasis!Q$7,Kalenderbasis!Q$8,IF(H126=Kalenderbasis!R$7,Kalenderbasis!R$8,IF(H126=Kalenderbasis!S$7,Kalenderbasis!S$8,IF(H126=Kalenderbasis!T$7,Kalenderbasis!T$8,IF(H126=Kalenderbasis!U$7,Kalenderbasis!U$8,IF(H126=Kalenderbasis!V$7,Kalenderbasis!V$8,IF(H126=Kalenderbasis!W$7,Kalenderbasis!W$8,IF(H126=Kalenderbasis!X$7,Kalenderbasis!X$8,IF(H126=Kalenderbasis!Y$7,Kalenderbasis!Y$8,IF(H126=Kalenderbasis!Z$7,Kalenderbasis!Z$8,IF(H126=Kalenderbasis!AA$7,Kalenderbasis!AA$8,IF(H126=Kalenderbasis!AB$7,Kalenderbasis!AB$8,IF(H126=Kalenderbasis!O$7,Kalenderbasis!O$8,IF(H126=Kalenderbasis!P$7,Kalenderbasis!P$8,""))))))))))))))))))))))</f>
        <v/>
      </c>
      <c r="J126" s="20" t="s">
        <v>90</v>
      </c>
      <c r="K126" s="25"/>
      <c r="L126" s="22"/>
      <c r="M126" s="22" t="s">
        <v>12</v>
      </c>
      <c r="N126" s="22" t="s">
        <v>83</v>
      </c>
      <c r="O126" s="22" t="s">
        <v>18</v>
      </c>
      <c r="P126" s="22" t="s">
        <v>16</v>
      </c>
      <c r="Q126" s="22"/>
      <c r="R126" s="22"/>
      <c r="S126" s="35"/>
      <c r="U126" s="20" t="str">
        <f t="shared" si="39"/>
        <v/>
      </c>
      <c r="V126" s="13">
        <f t="shared" si="40"/>
        <v>1</v>
      </c>
      <c r="W126" s="13">
        <f>SUM(V$2:V126)</f>
        <v>24</v>
      </c>
      <c r="AA126" s="13">
        <f t="shared" si="56"/>
        <v>0</v>
      </c>
      <c r="AD126" s="20">
        <f t="shared" si="57"/>
        <v>0</v>
      </c>
      <c r="AE126" s="20">
        <f t="shared" si="57"/>
        <v>0</v>
      </c>
      <c r="AF126" s="20">
        <f t="shared" si="50"/>
        <v>0</v>
      </c>
      <c r="AG126" s="20">
        <f t="shared" si="50"/>
        <v>0</v>
      </c>
      <c r="AH126" s="20">
        <f t="shared" si="50"/>
        <v>0</v>
      </c>
      <c r="AI126" s="20">
        <f t="shared" si="50"/>
        <v>0</v>
      </c>
      <c r="AJ126" s="20">
        <f t="shared" si="50"/>
        <v>0</v>
      </c>
      <c r="AK126" s="20"/>
      <c r="AL126" s="20"/>
      <c r="AM126" s="20">
        <f t="shared" si="35"/>
        <v>0</v>
      </c>
      <c r="AN126" s="20">
        <f t="shared" si="51"/>
        <v>0</v>
      </c>
      <c r="AO126" s="20">
        <f t="shared" si="51"/>
        <v>0</v>
      </c>
      <c r="AP126" s="20">
        <f t="shared" si="51"/>
        <v>0</v>
      </c>
      <c r="AQ126" s="20">
        <f t="shared" si="51"/>
        <v>0</v>
      </c>
      <c r="AR126" s="20">
        <f t="shared" si="51"/>
        <v>0</v>
      </c>
      <c r="AS126" s="20">
        <f t="shared" si="51"/>
        <v>0</v>
      </c>
    </row>
    <row r="127" spans="1:45" x14ac:dyDescent="0.25">
      <c r="A127" s="13">
        <f>IF(MAX(W$2:W127)=W126,"",MAX(W$2:W127))</f>
        <v>25</v>
      </c>
      <c r="B127" s="34" t="s">
        <v>28</v>
      </c>
      <c r="C127" s="20"/>
      <c r="D127" s="20" t="s">
        <v>30</v>
      </c>
      <c r="E127" s="23" t="str">
        <f>IF(H127=Kalenderbasis!AH$11,Kalenderbasis!AK$11,IF(H127=Kalenderbasis!AH$12,Kalenderbasis!AK$12,IF(H127=Kalenderbasis!AH$13,Kalenderbasis!AK$13,IF(H127=Kalenderbasis!AH$14,Kalenderbasis!AK$14,IF(H127=Kalenderbasis!AH$15,Kalenderbasis!AK$15,IF(H127=Kalenderbasis!AH$16,Kalenderbasis!AK$16,IF(H127=Kalenderbasis!AH$17,Kalenderbasis!AK$17,IF(H127=Kalenderbasis!AH$18,Kalenderbasis!AK$18,""))))))))</f>
        <v/>
      </c>
      <c r="F127" s="43" t="str">
        <f>IF(C127="K",MAX(F$2:F126)+1,"")</f>
        <v/>
      </c>
      <c r="G127" s="20">
        <f t="shared" si="43"/>
        <v>1</v>
      </c>
      <c r="H127" s="21">
        <f t="shared" si="49"/>
        <v>45781</v>
      </c>
      <c r="I127" s="24" t="str">
        <f>IF(H127=Kalenderbasis!N$7,"Aschermittwoch",IF(H127=Kalenderbasis!H$7,"Karfreitag",IF(H127=Kalenderbasis!F$7,"Ostersonntag",IF(H127=Kalenderbasis!G$7,"Ostermontag",IF(H127=Kalenderbasis!J$7,"Christi Himmelfahrt",IF(H127=Kalenderbasis!K$7,"Pfingst-Sonntag",IF(H127=Kalenderbasis!L$7,"Pfingst-Montag",IF(H127=Kalenderbasis!M$7,"Fronleichnam",IF(H127=Kalenderbasis!Q$7,Kalenderbasis!Q$8,IF(H127=Kalenderbasis!R$7,Kalenderbasis!R$8,IF(H127=Kalenderbasis!S$7,Kalenderbasis!S$8,IF(H127=Kalenderbasis!T$7,Kalenderbasis!T$8,IF(H127=Kalenderbasis!U$7,Kalenderbasis!U$8,IF(H127=Kalenderbasis!V$7,Kalenderbasis!V$8,IF(H127=Kalenderbasis!W$7,Kalenderbasis!W$8,IF(H127=Kalenderbasis!X$7,Kalenderbasis!X$8,IF(H127=Kalenderbasis!Y$7,Kalenderbasis!Y$8,IF(H127=Kalenderbasis!Z$7,Kalenderbasis!Z$8,IF(H127=Kalenderbasis!AA$7,Kalenderbasis!AA$8,IF(H127=Kalenderbasis!AB$7,Kalenderbasis!AB$8,IF(H127=Kalenderbasis!O$7,Kalenderbasis!O$8,IF(H127=Kalenderbasis!P$7,Kalenderbasis!P$8,""))))))))))))))))))))))</f>
        <v/>
      </c>
      <c r="J127" s="20" t="s">
        <v>91</v>
      </c>
      <c r="K127" s="25"/>
      <c r="L127" s="22"/>
      <c r="M127" s="22"/>
      <c r="N127" s="22"/>
      <c r="O127" s="22"/>
      <c r="P127" s="22"/>
      <c r="Q127" s="22"/>
      <c r="R127" s="22"/>
      <c r="S127" s="35"/>
      <c r="U127" s="20" t="str">
        <f t="shared" si="39"/>
        <v/>
      </c>
      <c r="V127" s="13">
        <f t="shared" si="40"/>
        <v>1</v>
      </c>
      <c r="W127" s="13">
        <f>SUM(V$2:V127)</f>
        <v>25</v>
      </c>
      <c r="AA127" s="13">
        <f t="shared" si="56"/>
        <v>0</v>
      </c>
      <c r="AD127" s="20">
        <f t="shared" si="57"/>
        <v>0</v>
      </c>
      <c r="AE127" s="20">
        <f t="shared" si="57"/>
        <v>0</v>
      </c>
      <c r="AF127" s="20">
        <f t="shared" si="50"/>
        <v>0</v>
      </c>
      <c r="AG127" s="20">
        <f t="shared" si="50"/>
        <v>0</v>
      </c>
      <c r="AH127" s="20">
        <f t="shared" si="50"/>
        <v>0</v>
      </c>
      <c r="AI127" s="20">
        <f t="shared" si="50"/>
        <v>0</v>
      </c>
      <c r="AJ127" s="20">
        <f t="shared" si="50"/>
        <v>0</v>
      </c>
      <c r="AK127" s="20"/>
      <c r="AL127" s="20"/>
      <c r="AM127" s="20">
        <f t="shared" ref="AM127:AM190" si="58">IF(AND($C127="B",$K127=AM$1),1,0)</f>
        <v>0</v>
      </c>
      <c r="AN127" s="20">
        <f t="shared" si="51"/>
        <v>0</v>
      </c>
      <c r="AO127" s="20">
        <f t="shared" si="51"/>
        <v>0</v>
      </c>
      <c r="AP127" s="20">
        <f t="shared" si="51"/>
        <v>0</v>
      </c>
      <c r="AQ127" s="20">
        <f t="shared" si="51"/>
        <v>0</v>
      </c>
      <c r="AR127" s="20">
        <f t="shared" si="51"/>
        <v>0</v>
      </c>
      <c r="AS127" s="20">
        <f t="shared" si="51"/>
        <v>0</v>
      </c>
    </row>
    <row r="128" spans="1:45" x14ac:dyDescent="0.25">
      <c r="A128" s="13" t="str">
        <f>IF(MAX(W$2:W128)=W127,"",MAX(W$2:W128))</f>
        <v/>
      </c>
      <c r="B128" s="34"/>
      <c r="C128" s="20"/>
      <c r="D128" s="20"/>
      <c r="E128" s="23" t="str">
        <f>IF(H128=Kalenderbasis!AH$11,Kalenderbasis!AK$11,IF(H128=Kalenderbasis!AH$12,Kalenderbasis!AK$12,IF(H128=Kalenderbasis!AH$13,Kalenderbasis!AK$13,IF(H128=Kalenderbasis!AH$14,Kalenderbasis!AK$14,IF(H128=Kalenderbasis!AH$15,Kalenderbasis!AK$15,IF(H128=Kalenderbasis!AH$16,Kalenderbasis!AK$16,IF(H128=Kalenderbasis!AH$17,Kalenderbasis!AK$17,IF(H128=Kalenderbasis!AH$18,Kalenderbasis!AK$18,""))))))))</f>
        <v/>
      </c>
      <c r="F128" s="43" t="str">
        <f>IF(C128="K",MAX(F$2:F127)+1,"")</f>
        <v/>
      </c>
      <c r="G128" s="20">
        <f t="shared" si="43"/>
        <v>2</v>
      </c>
      <c r="H128" s="21">
        <f t="shared" si="49"/>
        <v>45782</v>
      </c>
      <c r="I128" s="24" t="str">
        <f>IF(H128=Kalenderbasis!N$7,"Aschermittwoch",IF(H128=Kalenderbasis!H$7,"Karfreitag",IF(H128=Kalenderbasis!F$7,"Ostersonntag",IF(H128=Kalenderbasis!G$7,"Ostermontag",IF(H128=Kalenderbasis!J$7,"Christi Himmelfahrt",IF(H128=Kalenderbasis!K$7,"Pfingst-Sonntag",IF(H128=Kalenderbasis!L$7,"Pfingst-Montag",IF(H128=Kalenderbasis!M$7,"Fronleichnam",IF(H128=Kalenderbasis!Q$7,Kalenderbasis!Q$8,IF(H128=Kalenderbasis!R$7,Kalenderbasis!R$8,IF(H128=Kalenderbasis!S$7,Kalenderbasis!S$8,IF(H128=Kalenderbasis!T$7,Kalenderbasis!T$8,IF(H128=Kalenderbasis!U$7,Kalenderbasis!U$8,IF(H128=Kalenderbasis!V$7,Kalenderbasis!V$8,IF(H128=Kalenderbasis!W$7,Kalenderbasis!W$8,IF(H128=Kalenderbasis!X$7,Kalenderbasis!X$8,IF(H128=Kalenderbasis!Y$7,Kalenderbasis!Y$8,IF(H128=Kalenderbasis!Z$7,Kalenderbasis!Z$8,IF(H128=Kalenderbasis!AA$7,Kalenderbasis!AA$8,IF(H128=Kalenderbasis!AB$7,Kalenderbasis!AB$8,IF(H128=Kalenderbasis!O$7,Kalenderbasis!O$8,IF(H128=Kalenderbasis!P$7,Kalenderbasis!P$8,""))))))))))))))))))))))</f>
        <v/>
      </c>
      <c r="J128" s="20" t="str">
        <f t="shared" si="38"/>
        <v/>
      </c>
      <c r="K128" s="25"/>
      <c r="L128" s="22"/>
      <c r="M128" s="22"/>
      <c r="N128" s="22"/>
      <c r="O128" s="22"/>
      <c r="P128" s="22"/>
      <c r="Q128" s="22"/>
      <c r="R128" s="22"/>
      <c r="S128" s="35"/>
      <c r="U128" s="20" t="str">
        <f t="shared" si="39"/>
        <v/>
      </c>
      <c r="V128" s="13">
        <f t="shared" si="40"/>
        <v>0</v>
      </c>
      <c r="W128" s="13">
        <f>SUM(V$2:V128)</f>
        <v>25</v>
      </c>
      <c r="AA128" s="13">
        <f t="shared" si="56"/>
        <v>0</v>
      </c>
      <c r="AD128" s="20">
        <f t="shared" si="57"/>
        <v>0</v>
      </c>
      <c r="AE128" s="20">
        <f t="shared" si="57"/>
        <v>0</v>
      </c>
      <c r="AF128" s="20">
        <f t="shared" si="50"/>
        <v>0</v>
      </c>
      <c r="AG128" s="20">
        <f t="shared" si="50"/>
        <v>0</v>
      </c>
      <c r="AH128" s="20">
        <f t="shared" si="50"/>
        <v>0</v>
      </c>
      <c r="AI128" s="20">
        <f t="shared" si="50"/>
        <v>0</v>
      </c>
      <c r="AJ128" s="20">
        <f t="shared" si="50"/>
        <v>0</v>
      </c>
      <c r="AK128" s="20"/>
      <c r="AL128" s="20"/>
      <c r="AM128" s="20">
        <f t="shared" si="58"/>
        <v>0</v>
      </c>
      <c r="AN128" s="20">
        <f t="shared" si="51"/>
        <v>0</v>
      </c>
      <c r="AO128" s="20">
        <f t="shared" si="51"/>
        <v>0</v>
      </c>
      <c r="AP128" s="20">
        <f t="shared" si="51"/>
        <v>0</v>
      </c>
      <c r="AQ128" s="20">
        <f t="shared" si="51"/>
        <v>0</v>
      </c>
      <c r="AR128" s="20">
        <f t="shared" si="51"/>
        <v>0</v>
      </c>
      <c r="AS128" s="20">
        <f t="shared" si="51"/>
        <v>0</v>
      </c>
    </row>
    <row r="129" spans="1:45" x14ac:dyDescent="0.25">
      <c r="A129" s="13" t="str">
        <f>IF(MAX(W$2:W129)=W128,"",MAX(W$2:W129))</f>
        <v/>
      </c>
      <c r="B129" s="34"/>
      <c r="C129" s="20"/>
      <c r="D129" s="20"/>
      <c r="E129" s="23" t="str">
        <f>IF(H129=Kalenderbasis!AH$11,Kalenderbasis!AK$11,IF(H129=Kalenderbasis!AH$12,Kalenderbasis!AK$12,IF(H129=Kalenderbasis!AH$13,Kalenderbasis!AK$13,IF(H129=Kalenderbasis!AH$14,Kalenderbasis!AK$14,IF(H129=Kalenderbasis!AH$15,Kalenderbasis!AK$15,IF(H129=Kalenderbasis!AH$16,Kalenderbasis!AK$16,IF(H129=Kalenderbasis!AH$17,Kalenderbasis!AK$17,IF(H129=Kalenderbasis!AH$18,Kalenderbasis!AK$18,""))))))))</f>
        <v/>
      </c>
      <c r="F129" s="43" t="str">
        <f>IF(C129="K",MAX(F$2:F128)+1,"")</f>
        <v/>
      </c>
      <c r="G129" s="20">
        <f t="shared" si="43"/>
        <v>3</v>
      </c>
      <c r="H129" s="21">
        <f t="shared" si="49"/>
        <v>45783</v>
      </c>
      <c r="I129" s="24" t="str">
        <f>IF(H129=Kalenderbasis!N$7,"Aschermittwoch",IF(H129=Kalenderbasis!H$7,"Karfreitag",IF(H129=Kalenderbasis!F$7,"Ostersonntag",IF(H129=Kalenderbasis!G$7,"Ostermontag",IF(H129=Kalenderbasis!J$7,"Christi Himmelfahrt",IF(H129=Kalenderbasis!K$7,"Pfingst-Sonntag",IF(H129=Kalenderbasis!L$7,"Pfingst-Montag",IF(H129=Kalenderbasis!M$7,"Fronleichnam",IF(H129=Kalenderbasis!Q$7,Kalenderbasis!Q$8,IF(H129=Kalenderbasis!R$7,Kalenderbasis!R$8,IF(H129=Kalenderbasis!S$7,Kalenderbasis!S$8,IF(H129=Kalenderbasis!T$7,Kalenderbasis!T$8,IF(H129=Kalenderbasis!U$7,Kalenderbasis!U$8,IF(H129=Kalenderbasis!V$7,Kalenderbasis!V$8,IF(H129=Kalenderbasis!W$7,Kalenderbasis!W$8,IF(H129=Kalenderbasis!X$7,Kalenderbasis!X$8,IF(H129=Kalenderbasis!Y$7,Kalenderbasis!Y$8,IF(H129=Kalenderbasis!Z$7,Kalenderbasis!Z$8,IF(H129=Kalenderbasis!AA$7,Kalenderbasis!AA$8,IF(H129=Kalenderbasis!AB$7,Kalenderbasis!AB$8,IF(H129=Kalenderbasis!O$7,Kalenderbasis!O$8,IF(H129=Kalenderbasis!P$7,Kalenderbasis!P$8,""))))))))))))))))))))))</f>
        <v/>
      </c>
      <c r="J129" s="20" t="str">
        <f t="shared" si="38"/>
        <v/>
      </c>
      <c r="K129" s="25"/>
      <c r="L129" s="22"/>
      <c r="M129" s="22"/>
      <c r="N129" s="22"/>
      <c r="O129" s="22"/>
      <c r="P129" s="22"/>
      <c r="Q129" s="22"/>
      <c r="R129" s="22"/>
      <c r="S129" s="35"/>
      <c r="U129" s="20" t="str">
        <f t="shared" si="39"/>
        <v/>
      </c>
      <c r="V129" s="13">
        <f t="shared" si="40"/>
        <v>0</v>
      </c>
      <c r="W129" s="13">
        <f>SUM(V$2:V129)</f>
        <v>25</v>
      </c>
      <c r="AA129" s="13">
        <f t="shared" si="56"/>
        <v>0</v>
      </c>
      <c r="AD129" s="20">
        <f t="shared" si="57"/>
        <v>0</v>
      </c>
      <c r="AE129" s="20">
        <f t="shared" si="57"/>
        <v>0</v>
      </c>
      <c r="AF129" s="20">
        <f t="shared" si="50"/>
        <v>0</v>
      </c>
      <c r="AG129" s="20">
        <f t="shared" si="50"/>
        <v>0</v>
      </c>
      <c r="AH129" s="20">
        <f t="shared" si="50"/>
        <v>0</v>
      </c>
      <c r="AI129" s="20">
        <f t="shared" si="50"/>
        <v>0</v>
      </c>
      <c r="AJ129" s="20">
        <f t="shared" si="50"/>
        <v>0</v>
      </c>
      <c r="AK129" s="20"/>
      <c r="AL129" s="20"/>
      <c r="AM129" s="20">
        <f t="shared" si="58"/>
        <v>0</v>
      </c>
      <c r="AN129" s="20">
        <f t="shared" si="51"/>
        <v>0</v>
      </c>
      <c r="AO129" s="20">
        <f t="shared" si="51"/>
        <v>0</v>
      </c>
      <c r="AP129" s="20">
        <f t="shared" si="51"/>
        <v>0</v>
      </c>
      <c r="AQ129" s="20">
        <f t="shared" si="51"/>
        <v>0</v>
      </c>
      <c r="AR129" s="20">
        <f t="shared" si="51"/>
        <v>0</v>
      </c>
      <c r="AS129" s="20">
        <f t="shared" si="51"/>
        <v>0</v>
      </c>
    </row>
    <row r="130" spans="1:45" x14ac:dyDescent="0.25">
      <c r="A130" s="13" t="str">
        <f>IF(MAX(W$2:W130)=W129,"",MAX(W$2:W130))</f>
        <v/>
      </c>
      <c r="B130" s="34"/>
      <c r="C130" s="20"/>
      <c r="D130" s="20"/>
      <c r="E130" s="23" t="str">
        <f>IF(H130=Kalenderbasis!AH$11,Kalenderbasis!AK$11,IF(H130=Kalenderbasis!AH$12,Kalenderbasis!AK$12,IF(H130=Kalenderbasis!AH$13,Kalenderbasis!AK$13,IF(H130=Kalenderbasis!AH$14,Kalenderbasis!AK$14,IF(H130=Kalenderbasis!AH$15,Kalenderbasis!AK$15,IF(H130=Kalenderbasis!AH$16,Kalenderbasis!AK$16,IF(H130=Kalenderbasis!AH$17,Kalenderbasis!AK$17,IF(H130=Kalenderbasis!AH$18,Kalenderbasis!AK$18,""))))))))</f>
        <v/>
      </c>
      <c r="F130" s="43" t="str">
        <f>IF(C130="K",MAX(F$2:F129)+1,"")</f>
        <v/>
      </c>
      <c r="G130" s="20">
        <f t="shared" si="43"/>
        <v>4</v>
      </c>
      <c r="H130" s="21">
        <f t="shared" si="49"/>
        <v>45784</v>
      </c>
      <c r="I130" s="24" t="str">
        <f>IF(H130=Kalenderbasis!N$7,"Aschermittwoch",IF(H130=Kalenderbasis!H$7,"Karfreitag",IF(H130=Kalenderbasis!F$7,"Ostersonntag",IF(H130=Kalenderbasis!G$7,"Ostermontag",IF(H130=Kalenderbasis!J$7,"Christi Himmelfahrt",IF(H130=Kalenderbasis!K$7,"Pfingst-Sonntag",IF(H130=Kalenderbasis!L$7,"Pfingst-Montag",IF(H130=Kalenderbasis!M$7,"Fronleichnam",IF(H130=Kalenderbasis!Q$7,Kalenderbasis!Q$8,IF(H130=Kalenderbasis!R$7,Kalenderbasis!R$8,IF(H130=Kalenderbasis!S$7,Kalenderbasis!S$8,IF(H130=Kalenderbasis!T$7,Kalenderbasis!T$8,IF(H130=Kalenderbasis!U$7,Kalenderbasis!U$8,IF(H130=Kalenderbasis!V$7,Kalenderbasis!V$8,IF(H130=Kalenderbasis!W$7,Kalenderbasis!W$8,IF(H130=Kalenderbasis!X$7,Kalenderbasis!X$8,IF(H130=Kalenderbasis!Y$7,Kalenderbasis!Y$8,IF(H130=Kalenderbasis!Z$7,Kalenderbasis!Z$8,IF(H130=Kalenderbasis!AA$7,Kalenderbasis!AA$8,IF(H130=Kalenderbasis!AB$7,Kalenderbasis!AB$8,IF(H130=Kalenderbasis!O$7,Kalenderbasis!O$8,IF(H130=Kalenderbasis!P$7,Kalenderbasis!P$8,""))))))))))))))))))))))</f>
        <v/>
      </c>
      <c r="J130" s="20" t="str">
        <f t="shared" si="38"/>
        <v/>
      </c>
      <c r="K130" s="25"/>
      <c r="L130" s="22"/>
      <c r="M130" s="22"/>
      <c r="N130" s="22"/>
      <c r="O130" s="22"/>
      <c r="P130" s="22"/>
      <c r="Q130" s="22"/>
      <c r="R130" s="22"/>
      <c r="S130" s="35"/>
      <c r="U130" s="20" t="str">
        <f t="shared" si="39"/>
        <v/>
      </c>
      <c r="V130" s="13">
        <f t="shared" si="40"/>
        <v>0</v>
      </c>
      <c r="W130" s="13">
        <f>SUM(V$2:V130)</f>
        <v>25</v>
      </c>
      <c r="AA130" s="13">
        <f t="shared" si="56"/>
        <v>0</v>
      </c>
      <c r="AD130" s="20">
        <f t="shared" si="57"/>
        <v>0</v>
      </c>
      <c r="AE130" s="20">
        <f t="shared" si="57"/>
        <v>0</v>
      </c>
      <c r="AF130" s="20">
        <f t="shared" si="50"/>
        <v>0</v>
      </c>
      <c r="AG130" s="20">
        <f t="shared" si="50"/>
        <v>0</v>
      </c>
      <c r="AH130" s="20">
        <f t="shared" si="50"/>
        <v>0</v>
      </c>
      <c r="AI130" s="20">
        <f t="shared" si="50"/>
        <v>0</v>
      </c>
      <c r="AJ130" s="20">
        <f t="shared" si="50"/>
        <v>0</v>
      </c>
      <c r="AK130" s="20"/>
      <c r="AL130" s="20"/>
      <c r="AM130" s="20">
        <f t="shared" si="58"/>
        <v>0</v>
      </c>
      <c r="AN130" s="20">
        <f t="shared" si="51"/>
        <v>0</v>
      </c>
      <c r="AO130" s="20">
        <f t="shared" si="51"/>
        <v>0</v>
      </c>
      <c r="AP130" s="20">
        <f t="shared" si="51"/>
        <v>0</v>
      </c>
      <c r="AQ130" s="20">
        <f t="shared" si="51"/>
        <v>0</v>
      </c>
      <c r="AR130" s="20">
        <f t="shared" si="51"/>
        <v>0</v>
      </c>
      <c r="AS130" s="20">
        <f t="shared" si="51"/>
        <v>0</v>
      </c>
    </row>
    <row r="131" spans="1:45" x14ac:dyDescent="0.25">
      <c r="A131" s="13">
        <f>IF(MAX(W$2:W131)=W130,"",MAX(W$2:W131))</f>
        <v>26</v>
      </c>
      <c r="B131" s="34" t="s">
        <v>28</v>
      </c>
      <c r="C131" s="20" t="s">
        <v>44</v>
      </c>
      <c r="D131" s="20"/>
      <c r="E131" s="23" t="str">
        <f>IF(H131=Kalenderbasis!AH$11,Kalenderbasis!AK$11,IF(H131=Kalenderbasis!AH$12,Kalenderbasis!AK$12,IF(H131=Kalenderbasis!AH$13,Kalenderbasis!AK$13,IF(H131=Kalenderbasis!AH$14,Kalenderbasis!AK$14,IF(H131=Kalenderbasis!AH$15,Kalenderbasis!AK$15,IF(H131=Kalenderbasis!AH$16,Kalenderbasis!AK$16,IF(H131=Kalenderbasis!AH$17,Kalenderbasis!AK$17,IF(H131=Kalenderbasis!AH$18,Kalenderbasis!AK$18,""))))))))</f>
        <v/>
      </c>
      <c r="F131" s="43" t="str">
        <f>IF(C131="K",MAX(F$2:F130)+1,"")</f>
        <v/>
      </c>
      <c r="G131" s="20">
        <f t="shared" si="43"/>
        <v>5</v>
      </c>
      <c r="H131" s="21">
        <f t="shared" si="49"/>
        <v>45785</v>
      </c>
      <c r="I131" s="24" t="str">
        <f>IF(H131=Kalenderbasis!N$7,"Aschermittwoch",IF(H131=Kalenderbasis!H$7,"Karfreitag",IF(H131=Kalenderbasis!F$7,"Ostersonntag",IF(H131=Kalenderbasis!G$7,"Ostermontag",IF(H131=Kalenderbasis!J$7,"Christi Himmelfahrt",IF(H131=Kalenderbasis!K$7,"Pfingst-Sonntag",IF(H131=Kalenderbasis!L$7,"Pfingst-Montag",IF(H131=Kalenderbasis!M$7,"Fronleichnam",IF(H131=Kalenderbasis!Q$7,Kalenderbasis!Q$8,IF(H131=Kalenderbasis!R$7,Kalenderbasis!R$8,IF(H131=Kalenderbasis!S$7,Kalenderbasis!S$8,IF(H131=Kalenderbasis!T$7,Kalenderbasis!T$8,IF(H131=Kalenderbasis!U$7,Kalenderbasis!U$8,IF(H131=Kalenderbasis!V$7,Kalenderbasis!V$8,IF(H131=Kalenderbasis!W$7,Kalenderbasis!W$8,IF(H131=Kalenderbasis!X$7,Kalenderbasis!X$8,IF(H131=Kalenderbasis!Y$7,Kalenderbasis!Y$8,IF(H131=Kalenderbasis!Z$7,Kalenderbasis!Z$8,IF(H131=Kalenderbasis!AA$7,Kalenderbasis!AA$8,IF(H131=Kalenderbasis!AB$7,Kalenderbasis!AB$8,IF(H131=Kalenderbasis!O$7,Kalenderbasis!O$8,IF(H131=Kalenderbasis!P$7,Kalenderbasis!P$8,""))))))))))))))))))))))</f>
        <v/>
      </c>
      <c r="J131" s="20" t="str">
        <f t="shared" ref="J131:J194" si="59">IF(C131="K","Kapitel",IF(C131="B","Burggraben",""))</f>
        <v>Burggraben</v>
      </c>
      <c r="K131" s="25" t="s">
        <v>16</v>
      </c>
      <c r="L131" s="22"/>
      <c r="M131" s="22"/>
      <c r="N131" s="22"/>
      <c r="O131" s="22"/>
      <c r="P131" s="22"/>
      <c r="Q131" s="22"/>
      <c r="R131" s="22"/>
      <c r="S131" s="35"/>
      <c r="U131" s="20" t="str">
        <f t="shared" ref="U131:U194" si="60">E131</f>
        <v/>
      </c>
      <c r="V131" s="13">
        <f t="shared" ref="V131:V194" si="61">IF(B131="R",1,0)</f>
        <v>1</v>
      </c>
      <c r="W131" s="13">
        <f>SUM(V$2:V131)</f>
        <v>26</v>
      </c>
      <c r="AA131" s="13">
        <f t="shared" si="56"/>
        <v>0</v>
      </c>
      <c r="AD131" s="20">
        <f t="shared" si="57"/>
        <v>0</v>
      </c>
      <c r="AE131" s="20">
        <f t="shared" si="57"/>
        <v>0</v>
      </c>
      <c r="AF131" s="20">
        <f t="shared" si="50"/>
        <v>0</v>
      </c>
      <c r="AG131" s="20">
        <f t="shared" si="50"/>
        <v>0</v>
      </c>
      <c r="AH131" s="20">
        <f t="shared" si="50"/>
        <v>0</v>
      </c>
      <c r="AI131" s="20">
        <f t="shared" si="50"/>
        <v>0</v>
      </c>
      <c r="AJ131" s="20">
        <f t="shared" si="50"/>
        <v>0</v>
      </c>
      <c r="AK131" s="20"/>
      <c r="AL131" s="20"/>
      <c r="AM131" s="20">
        <f t="shared" si="58"/>
        <v>0</v>
      </c>
      <c r="AN131" s="20">
        <f t="shared" si="51"/>
        <v>0</v>
      </c>
      <c r="AO131" s="20">
        <f t="shared" si="51"/>
        <v>1</v>
      </c>
      <c r="AP131" s="20">
        <f t="shared" si="51"/>
        <v>0</v>
      </c>
      <c r="AQ131" s="20">
        <f t="shared" si="51"/>
        <v>0</v>
      </c>
      <c r="AR131" s="20">
        <f t="shared" si="51"/>
        <v>0</v>
      </c>
      <c r="AS131" s="20">
        <f t="shared" si="51"/>
        <v>0</v>
      </c>
    </row>
    <row r="132" spans="1:45" x14ac:dyDescent="0.25">
      <c r="A132" s="13" t="str">
        <f>IF(MAX(W$2:W132)=W131,"",MAX(W$2:W132))</f>
        <v/>
      </c>
      <c r="B132" s="34"/>
      <c r="C132" s="20"/>
      <c r="D132" s="20"/>
      <c r="E132" s="23" t="str">
        <f>IF(H132=Kalenderbasis!AH$11,Kalenderbasis!AK$11,IF(H132=Kalenderbasis!AH$12,Kalenderbasis!AK$12,IF(H132=Kalenderbasis!AH$13,Kalenderbasis!AK$13,IF(H132=Kalenderbasis!AH$14,Kalenderbasis!AK$14,IF(H132=Kalenderbasis!AH$15,Kalenderbasis!AK$15,IF(H132=Kalenderbasis!AH$16,Kalenderbasis!AK$16,IF(H132=Kalenderbasis!AH$17,Kalenderbasis!AK$17,IF(H132=Kalenderbasis!AH$18,Kalenderbasis!AK$18,""))))))))</f>
        <v/>
      </c>
      <c r="F132" s="43" t="str">
        <f>IF(C132="K",MAX(F$2:F131)+1,"")</f>
        <v/>
      </c>
      <c r="G132" s="20">
        <f t="shared" si="43"/>
        <v>6</v>
      </c>
      <c r="H132" s="21">
        <f t="shared" si="49"/>
        <v>45786</v>
      </c>
      <c r="I132" s="24" t="str">
        <f>IF(H132=Kalenderbasis!N$7,"Aschermittwoch",IF(H132=Kalenderbasis!H$7,"Karfreitag",IF(H132=Kalenderbasis!F$7,"Ostersonntag",IF(H132=Kalenderbasis!G$7,"Ostermontag",IF(H132=Kalenderbasis!J$7,"Christi Himmelfahrt",IF(H132=Kalenderbasis!K$7,"Pfingst-Sonntag",IF(H132=Kalenderbasis!L$7,"Pfingst-Montag",IF(H132=Kalenderbasis!M$7,"Fronleichnam",IF(H132=Kalenderbasis!Q$7,Kalenderbasis!Q$8,IF(H132=Kalenderbasis!R$7,Kalenderbasis!R$8,IF(H132=Kalenderbasis!S$7,Kalenderbasis!S$8,IF(H132=Kalenderbasis!T$7,Kalenderbasis!T$8,IF(H132=Kalenderbasis!U$7,Kalenderbasis!U$8,IF(H132=Kalenderbasis!V$7,Kalenderbasis!V$8,IF(H132=Kalenderbasis!W$7,Kalenderbasis!W$8,IF(H132=Kalenderbasis!X$7,Kalenderbasis!X$8,IF(H132=Kalenderbasis!Y$7,Kalenderbasis!Y$8,IF(H132=Kalenderbasis!Z$7,Kalenderbasis!Z$8,IF(H132=Kalenderbasis!AA$7,Kalenderbasis!AA$8,IF(H132=Kalenderbasis!AB$7,Kalenderbasis!AB$8,IF(H132=Kalenderbasis!O$7,Kalenderbasis!O$8,IF(H132=Kalenderbasis!P$7,Kalenderbasis!P$8,""))))))))))))))))))))))</f>
        <v/>
      </c>
      <c r="J132" s="20" t="str">
        <f t="shared" si="59"/>
        <v/>
      </c>
      <c r="K132" s="25"/>
      <c r="L132" s="22"/>
      <c r="M132" s="22"/>
      <c r="N132" s="22"/>
      <c r="O132" s="22"/>
      <c r="P132" s="22"/>
      <c r="Q132" s="22"/>
      <c r="R132" s="22"/>
      <c r="S132" s="35"/>
      <c r="U132" s="20" t="str">
        <f t="shared" si="60"/>
        <v/>
      </c>
      <c r="V132" s="13">
        <f t="shared" si="61"/>
        <v>0</v>
      </c>
      <c r="W132" s="13">
        <f>SUM(V$2:V132)</f>
        <v>26</v>
      </c>
      <c r="AA132" s="13">
        <f t="shared" si="56"/>
        <v>0</v>
      </c>
      <c r="AD132" s="20">
        <f t="shared" si="57"/>
        <v>0</v>
      </c>
      <c r="AE132" s="20">
        <f t="shared" si="57"/>
        <v>0</v>
      </c>
      <c r="AF132" s="20">
        <f t="shared" si="50"/>
        <v>0</v>
      </c>
      <c r="AG132" s="20">
        <f t="shared" si="50"/>
        <v>0</v>
      </c>
      <c r="AH132" s="20">
        <f t="shared" si="50"/>
        <v>0</v>
      </c>
      <c r="AI132" s="20">
        <f t="shared" si="50"/>
        <v>0</v>
      </c>
      <c r="AJ132" s="20">
        <f t="shared" si="50"/>
        <v>0</v>
      </c>
      <c r="AK132" s="20"/>
      <c r="AL132" s="20"/>
      <c r="AM132" s="20">
        <f t="shared" si="58"/>
        <v>0</v>
      </c>
      <c r="AN132" s="20">
        <f t="shared" si="51"/>
        <v>0</v>
      </c>
      <c r="AO132" s="20">
        <f t="shared" si="51"/>
        <v>0</v>
      </c>
      <c r="AP132" s="20">
        <f t="shared" si="51"/>
        <v>0</v>
      </c>
      <c r="AQ132" s="20">
        <f t="shared" si="51"/>
        <v>0</v>
      </c>
      <c r="AR132" s="20">
        <f t="shared" si="51"/>
        <v>0</v>
      </c>
      <c r="AS132" s="20">
        <f t="shared" si="51"/>
        <v>0</v>
      </c>
    </row>
    <row r="133" spans="1:45" x14ac:dyDescent="0.25">
      <c r="A133" s="13" t="str">
        <f>IF(MAX(W$2:W133)=W132,"",MAX(W$2:W133))</f>
        <v/>
      </c>
      <c r="B133" s="34"/>
      <c r="C133" s="20"/>
      <c r="D133" s="20"/>
      <c r="E133" s="23" t="str">
        <f>IF(H133=Kalenderbasis!AH$11,Kalenderbasis!AK$11,IF(H133=Kalenderbasis!AH$12,Kalenderbasis!AK$12,IF(H133=Kalenderbasis!AH$13,Kalenderbasis!AK$13,IF(H133=Kalenderbasis!AH$14,Kalenderbasis!AK$14,IF(H133=Kalenderbasis!AH$15,Kalenderbasis!AK$15,IF(H133=Kalenderbasis!AH$16,Kalenderbasis!AK$16,IF(H133=Kalenderbasis!AH$17,Kalenderbasis!AK$17,IF(H133=Kalenderbasis!AH$18,Kalenderbasis!AK$18,""))))))))</f>
        <v/>
      </c>
      <c r="F133" s="43" t="str">
        <f>IF(C133="K",MAX(F$2:F132)+1,"")</f>
        <v/>
      </c>
      <c r="G133" s="20">
        <f t="shared" si="43"/>
        <v>7</v>
      </c>
      <c r="H133" s="21">
        <f t="shared" si="49"/>
        <v>45787</v>
      </c>
      <c r="I133" s="24" t="str">
        <f>IF(H133=Kalenderbasis!N$7,"Aschermittwoch",IF(H133=Kalenderbasis!H$7,"Karfreitag",IF(H133=Kalenderbasis!F$7,"Ostersonntag",IF(H133=Kalenderbasis!G$7,"Ostermontag",IF(H133=Kalenderbasis!J$7,"Christi Himmelfahrt",IF(H133=Kalenderbasis!K$7,"Pfingst-Sonntag",IF(H133=Kalenderbasis!L$7,"Pfingst-Montag",IF(H133=Kalenderbasis!M$7,"Fronleichnam",IF(H133=Kalenderbasis!Q$7,Kalenderbasis!Q$8,IF(H133=Kalenderbasis!R$7,Kalenderbasis!R$8,IF(H133=Kalenderbasis!S$7,Kalenderbasis!S$8,IF(H133=Kalenderbasis!T$7,Kalenderbasis!T$8,IF(H133=Kalenderbasis!U$7,Kalenderbasis!U$8,IF(H133=Kalenderbasis!V$7,Kalenderbasis!V$8,IF(H133=Kalenderbasis!W$7,Kalenderbasis!W$8,IF(H133=Kalenderbasis!X$7,Kalenderbasis!X$8,IF(H133=Kalenderbasis!Y$7,Kalenderbasis!Y$8,IF(H133=Kalenderbasis!Z$7,Kalenderbasis!Z$8,IF(H133=Kalenderbasis!AA$7,Kalenderbasis!AA$8,IF(H133=Kalenderbasis!AB$7,Kalenderbasis!AB$8,IF(H133=Kalenderbasis!O$7,Kalenderbasis!O$8,IF(H133=Kalenderbasis!P$7,Kalenderbasis!P$8,""))))))))))))))))))))))</f>
        <v/>
      </c>
      <c r="J133" s="20" t="str">
        <f t="shared" si="59"/>
        <v/>
      </c>
      <c r="K133" s="25"/>
      <c r="L133" s="22"/>
      <c r="M133" s="22"/>
      <c r="N133" s="22"/>
      <c r="O133" s="22"/>
      <c r="P133" s="22"/>
      <c r="Q133" s="22"/>
      <c r="R133" s="22"/>
      <c r="S133" s="35"/>
      <c r="U133" s="20" t="str">
        <f t="shared" si="60"/>
        <v/>
      </c>
      <c r="V133" s="13">
        <f t="shared" si="61"/>
        <v>0</v>
      </c>
      <c r="W133" s="13">
        <f>SUM(V$2:V133)</f>
        <v>26</v>
      </c>
      <c r="AA133" s="13">
        <f t="shared" si="56"/>
        <v>0</v>
      </c>
      <c r="AD133" s="20">
        <f t="shared" si="57"/>
        <v>0</v>
      </c>
      <c r="AE133" s="20">
        <f t="shared" si="57"/>
        <v>0</v>
      </c>
      <c r="AF133" s="20">
        <f t="shared" si="50"/>
        <v>0</v>
      </c>
      <c r="AG133" s="20">
        <f t="shared" si="50"/>
        <v>0</v>
      </c>
      <c r="AH133" s="20">
        <f t="shared" si="50"/>
        <v>0</v>
      </c>
      <c r="AI133" s="20">
        <f t="shared" si="50"/>
        <v>0</v>
      </c>
      <c r="AJ133" s="20">
        <f t="shared" si="50"/>
        <v>0</v>
      </c>
      <c r="AK133" s="20"/>
      <c r="AL133" s="20"/>
      <c r="AM133" s="20">
        <f t="shared" si="58"/>
        <v>0</v>
      </c>
      <c r="AN133" s="20">
        <f t="shared" si="51"/>
        <v>0</v>
      </c>
      <c r="AO133" s="20">
        <f t="shared" si="51"/>
        <v>0</v>
      </c>
      <c r="AP133" s="20">
        <f t="shared" si="51"/>
        <v>0</v>
      </c>
      <c r="AQ133" s="20">
        <f t="shared" si="51"/>
        <v>0</v>
      </c>
      <c r="AR133" s="20">
        <f t="shared" si="51"/>
        <v>0</v>
      </c>
      <c r="AS133" s="20">
        <f t="shared" si="51"/>
        <v>0</v>
      </c>
    </row>
    <row r="134" spans="1:45" x14ac:dyDescent="0.25">
      <c r="A134" s="13" t="str">
        <f>IF(MAX(W$2:W134)=W133,"",MAX(W$2:W134))</f>
        <v/>
      </c>
      <c r="B134" s="34"/>
      <c r="C134" s="20"/>
      <c r="D134" s="20"/>
      <c r="E134" s="23" t="str">
        <f>IF(H134=Kalenderbasis!AH$11,Kalenderbasis!AK$11,IF(H134=Kalenderbasis!AH$12,Kalenderbasis!AK$12,IF(H134=Kalenderbasis!AH$13,Kalenderbasis!AK$13,IF(H134=Kalenderbasis!AH$14,Kalenderbasis!AK$14,IF(H134=Kalenderbasis!AH$15,Kalenderbasis!AK$15,IF(H134=Kalenderbasis!AH$16,Kalenderbasis!AK$16,IF(H134=Kalenderbasis!AH$17,Kalenderbasis!AK$17,IF(H134=Kalenderbasis!AH$18,Kalenderbasis!AK$18,""))))))))</f>
        <v/>
      </c>
      <c r="F134" s="43" t="str">
        <f>IF(C134="K",MAX(F$2:F133)+1,"")</f>
        <v/>
      </c>
      <c r="G134" s="20">
        <f t="shared" ref="G134:G197" si="62">WEEKDAY(H134)</f>
        <v>1</v>
      </c>
      <c r="H134" s="21">
        <f t="shared" si="49"/>
        <v>45788</v>
      </c>
      <c r="I134" s="24" t="str">
        <f>IF(H134=Kalenderbasis!N$7,"Aschermittwoch",IF(H134=Kalenderbasis!H$7,"Karfreitag",IF(H134=Kalenderbasis!F$7,"Ostersonntag",IF(H134=Kalenderbasis!G$7,"Ostermontag",IF(H134=Kalenderbasis!J$7,"Christi Himmelfahrt",IF(H134=Kalenderbasis!K$7,"Pfingst-Sonntag",IF(H134=Kalenderbasis!L$7,"Pfingst-Montag",IF(H134=Kalenderbasis!M$7,"Fronleichnam",IF(H134=Kalenderbasis!Q$7,Kalenderbasis!Q$8,IF(H134=Kalenderbasis!R$7,Kalenderbasis!R$8,IF(H134=Kalenderbasis!S$7,Kalenderbasis!S$8,IF(H134=Kalenderbasis!T$7,Kalenderbasis!T$8,IF(H134=Kalenderbasis!U$7,Kalenderbasis!U$8,IF(H134=Kalenderbasis!V$7,Kalenderbasis!V$8,IF(H134=Kalenderbasis!W$7,Kalenderbasis!W$8,IF(H134=Kalenderbasis!X$7,Kalenderbasis!X$8,IF(H134=Kalenderbasis!Y$7,Kalenderbasis!Y$8,IF(H134=Kalenderbasis!Z$7,Kalenderbasis!Z$8,IF(H134=Kalenderbasis!AA$7,Kalenderbasis!AA$8,IF(H134=Kalenderbasis!AB$7,Kalenderbasis!AB$8,IF(H134=Kalenderbasis!O$7,Kalenderbasis!O$8,IF(H134=Kalenderbasis!P$7,Kalenderbasis!P$8,""))))))))))))))))))))))</f>
        <v/>
      </c>
      <c r="J134" s="20" t="str">
        <f t="shared" si="59"/>
        <v/>
      </c>
      <c r="K134" s="25"/>
      <c r="L134" s="22"/>
      <c r="M134" s="22"/>
      <c r="N134" s="22"/>
      <c r="O134" s="22"/>
      <c r="P134" s="22"/>
      <c r="Q134" s="22"/>
      <c r="R134" s="22"/>
      <c r="S134" s="35"/>
      <c r="U134" s="20" t="str">
        <f t="shared" si="60"/>
        <v/>
      </c>
      <c r="V134" s="13">
        <f t="shared" si="61"/>
        <v>0</v>
      </c>
      <c r="W134" s="13">
        <f>SUM(V$2:V134)</f>
        <v>26</v>
      </c>
      <c r="AA134" s="13">
        <f t="shared" si="56"/>
        <v>0</v>
      </c>
      <c r="AD134" s="20">
        <f t="shared" si="57"/>
        <v>0</v>
      </c>
      <c r="AE134" s="20">
        <f t="shared" si="57"/>
        <v>0</v>
      </c>
      <c r="AF134" s="20">
        <f t="shared" si="50"/>
        <v>0</v>
      </c>
      <c r="AG134" s="20">
        <f t="shared" si="50"/>
        <v>0</v>
      </c>
      <c r="AH134" s="20">
        <f t="shared" si="50"/>
        <v>0</v>
      </c>
      <c r="AI134" s="20">
        <f t="shared" si="50"/>
        <v>0</v>
      </c>
      <c r="AJ134" s="20">
        <f t="shared" si="50"/>
        <v>0</v>
      </c>
      <c r="AK134" s="20"/>
      <c r="AL134" s="20"/>
      <c r="AM134" s="20">
        <f t="shared" si="58"/>
        <v>0</v>
      </c>
      <c r="AN134" s="20">
        <f t="shared" si="51"/>
        <v>0</v>
      </c>
      <c r="AO134" s="20">
        <f t="shared" si="51"/>
        <v>0</v>
      </c>
      <c r="AP134" s="20">
        <f t="shared" si="51"/>
        <v>0</v>
      </c>
      <c r="AQ134" s="20">
        <f t="shared" si="51"/>
        <v>0</v>
      </c>
      <c r="AR134" s="20">
        <f t="shared" si="51"/>
        <v>0</v>
      </c>
      <c r="AS134" s="20">
        <f t="shared" si="51"/>
        <v>0</v>
      </c>
    </row>
    <row r="135" spans="1:45" x14ac:dyDescent="0.25">
      <c r="A135" s="13" t="str">
        <f>IF(MAX(W$2:W135)=W134,"",MAX(W$2:W135))</f>
        <v/>
      </c>
      <c r="B135" s="34"/>
      <c r="C135" s="20"/>
      <c r="D135" s="20"/>
      <c r="E135" s="23" t="str">
        <f>IF(H135=Kalenderbasis!AH$11,Kalenderbasis!AK$11,IF(H135=Kalenderbasis!AH$12,Kalenderbasis!AK$12,IF(H135=Kalenderbasis!AH$13,Kalenderbasis!AK$13,IF(H135=Kalenderbasis!AH$14,Kalenderbasis!AK$14,IF(H135=Kalenderbasis!AH$15,Kalenderbasis!AK$15,IF(H135=Kalenderbasis!AH$16,Kalenderbasis!AK$16,IF(H135=Kalenderbasis!AH$17,Kalenderbasis!AK$17,IF(H135=Kalenderbasis!AH$18,Kalenderbasis!AK$18,""))))))))</f>
        <v/>
      </c>
      <c r="F135" s="43" t="str">
        <f>IF(C135="K",MAX(F$2:F134)+1,"")</f>
        <v/>
      </c>
      <c r="G135" s="20">
        <f t="shared" si="62"/>
        <v>2</v>
      </c>
      <c r="H135" s="21">
        <f t="shared" si="49"/>
        <v>45789</v>
      </c>
      <c r="I135" s="24" t="str">
        <f>IF(H135=Kalenderbasis!N$7,"Aschermittwoch",IF(H135=Kalenderbasis!H$7,"Karfreitag",IF(H135=Kalenderbasis!F$7,"Ostersonntag",IF(H135=Kalenderbasis!G$7,"Ostermontag",IF(H135=Kalenderbasis!J$7,"Christi Himmelfahrt",IF(H135=Kalenderbasis!K$7,"Pfingst-Sonntag",IF(H135=Kalenderbasis!L$7,"Pfingst-Montag",IF(H135=Kalenderbasis!M$7,"Fronleichnam",IF(H135=Kalenderbasis!Q$7,Kalenderbasis!Q$8,IF(H135=Kalenderbasis!R$7,Kalenderbasis!R$8,IF(H135=Kalenderbasis!S$7,Kalenderbasis!S$8,IF(H135=Kalenderbasis!T$7,Kalenderbasis!T$8,IF(H135=Kalenderbasis!U$7,Kalenderbasis!U$8,IF(H135=Kalenderbasis!V$7,Kalenderbasis!V$8,IF(H135=Kalenderbasis!W$7,Kalenderbasis!W$8,IF(H135=Kalenderbasis!X$7,Kalenderbasis!X$8,IF(H135=Kalenderbasis!Y$7,Kalenderbasis!Y$8,IF(H135=Kalenderbasis!Z$7,Kalenderbasis!Z$8,IF(H135=Kalenderbasis!AA$7,Kalenderbasis!AA$8,IF(H135=Kalenderbasis!AB$7,Kalenderbasis!AB$8,IF(H135=Kalenderbasis!O$7,Kalenderbasis!O$8,IF(H135=Kalenderbasis!P$7,Kalenderbasis!P$8,""))))))))))))))))))))))</f>
        <v/>
      </c>
      <c r="J135" s="20" t="str">
        <f t="shared" si="59"/>
        <v/>
      </c>
      <c r="K135" s="25"/>
      <c r="L135" s="22"/>
      <c r="M135" s="22"/>
      <c r="N135" s="22"/>
      <c r="O135" s="22"/>
      <c r="P135" s="22"/>
      <c r="Q135" s="22"/>
      <c r="R135" s="22"/>
      <c r="S135" s="35"/>
      <c r="U135" s="20" t="str">
        <f t="shared" si="60"/>
        <v/>
      </c>
      <c r="V135" s="13">
        <f t="shared" si="61"/>
        <v>0</v>
      </c>
      <c r="W135" s="13">
        <f>SUM(V$2:V135)</f>
        <v>26</v>
      </c>
      <c r="AA135" s="13">
        <f t="shared" si="56"/>
        <v>0</v>
      </c>
      <c r="AD135" s="20">
        <f t="shared" si="57"/>
        <v>0</v>
      </c>
      <c r="AE135" s="20">
        <f t="shared" si="57"/>
        <v>0</v>
      </c>
      <c r="AF135" s="20">
        <f t="shared" si="50"/>
        <v>0</v>
      </c>
      <c r="AG135" s="20">
        <f t="shared" si="50"/>
        <v>0</v>
      </c>
      <c r="AH135" s="20">
        <f t="shared" si="50"/>
        <v>0</v>
      </c>
      <c r="AI135" s="20">
        <f t="shared" si="50"/>
        <v>0</v>
      </c>
      <c r="AJ135" s="20">
        <f t="shared" si="50"/>
        <v>0</v>
      </c>
      <c r="AK135" s="20"/>
      <c r="AL135" s="20"/>
      <c r="AM135" s="20">
        <f t="shared" si="58"/>
        <v>0</v>
      </c>
      <c r="AN135" s="20">
        <f t="shared" si="51"/>
        <v>0</v>
      </c>
      <c r="AO135" s="20">
        <f t="shared" si="51"/>
        <v>0</v>
      </c>
      <c r="AP135" s="20">
        <f t="shared" si="51"/>
        <v>0</v>
      </c>
      <c r="AQ135" s="20">
        <f t="shared" si="51"/>
        <v>0</v>
      </c>
      <c r="AR135" s="20">
        <f t="shared" si="51"/>
        <v>0</v>
      </c>
      <c r="AS135" s="20">
        <f t="shared" si="51"/>
        <v>0</v>
      </c>
    </row>
    <row r="136" spans="1:45" x14ac:dyDescent="0.25">
      <c r="A136" s="13" t="str">
        <f>IF(MAX(W$2:W136)=W135,"",MAX(W$2:W136))</f>
        <v/>
      </c>
      <c r="B136" s="34"/>
      <c r="C136" s="20"/>
      <c r="D136" s="20"/>
      <c r="E136" s="23" t="str">
        <f>IF(H136=Kalenderbasis!AH$11,Kalenderbasis!AK$11,IF(H136=Kalenderbasis!AH$12,Kalenderbasis!AK$12,IF(H136=Kalenderbasis!AH$13,Kalenderbasis!AK$13,IF(H136=Kalenderbasis!AH$14,Kalenderbasis!AK$14,IF(H136=Kalenderbasis!AH$15,Kalenderbasis!AK$15,IF(H136=Kalenderbasis!AH$16,Kalenderbasis!AK$16,IF(H136=Kalenderbasis!AH$17,Kalenderbasis!AK$17,IF(H136=Kalenderbasis!AH$18,Kalenderbasis!AK$18,""))))))))</f>
        <v/>
      </c>
      <c r="F136" s="43" t="str">
        <f>IF(C136="K",MAX(F$2:F135)+1,"")</f>
        <v/>
      </c>
      <c r="G136" s="20">
        <f t="shared" si="62"/>
        <v>3</v>
      </c>
      <c r="H136" s="21">
        <f t="shared" si="49"/>
        <v>45790</v>
      </c>
      <c r="I136" s="24" t="str">
        <f>IF(H136=Kalenderbasis!N$7,"Aschermittwoch",IF(H136=Kalenderbasis!H$7,"Karfreitag",IF(H136=Kalenderbasis!F$7,"Ostersonntag",IF(H136=Kalenderbasis!G$7,"Ostermontag",IF(H136=Kalenderbasis!J$7,"Christi Himmelfahrt",IF(H136=Kalenderbasis!K$7,"Pfingst-Sonntag",IF(H136=Kalenderbasis!L$7,"Pfingst-Montag",IF(H136=Kalenderbasis!M$7,"Fronleichnam",IF(H136=Kalenderbasis!Q$7,Kalenderbasis!Q$8,IF(H136=Kalenderbasis!R$7,Kalenderbasis!R$8,IF(H136=Kalenderbasis!S$7,Kalenderbasis!S$8,IF(H136=Kalenderbasis!T$7,Kalenderbasis!T$8,IF(H136=Kalenderbasis!U$7,Kalenderbasis!U$8,IF(H136=Kalenderbasis!V$7,Kalenderbasis!V$8,IF(H136=Kalenderbasis!W$7,Kalenderbasis!W$8,IF(H136=Kalenderbasis!X$7,Kalenderbasis!X$8,IF(H136=Kalenderbasis!Y$7,Kalenderbasis!Y$8,IF(H136=Kalenderbasis!Z$7,Kalenderbasis!Z$8,IF(H136=Kalenderbasis!AA$7,Kalenderbasis!AA$8,IF(H136=Kalenderbasis!AB$7,Kalenderbasis!AB$8,IF(H136=Kalenderbasis!O$7,Kalenderbasis!O$8,IF(H136=Kalenderbasis!P$7,Kalenderbasis!P$8,""))))))))))))))))))))))</f>
        <v/>
      </c>
      <c r="J136" s="20" t="str">
        <f t="shared" si="59"/>
        <v/>
      </c>
      <c r="K136" s="25"/>
      <c r="L136" s="22"/>
      <c r="M136" s="22"/>
      <c r="N136" s="22"/>
      <c r="O136" s="22"/>
      <c r="P136" s="22"/>
      <c r="Q136" s="22"/>
      <c r="R136" s="22"/>
      <c r="S136" s="35"/>
      <c r="U136" s="20" t="str">
        <f t="shared" si="60"/>
        <v/>
      </c>
      <c r="V136" s="13">
        <f t="shared" si="61"/>
        <v>0</v>
      </c>
      <c r="W136" s="13">
        <f>SUM(V$2:V136)</f>
        <v>26</v>
      </c>
      <c r="AA136" s="13">
        <f t="shared" si="56"/>
        <v>0</v>
      </c>
      <c r="AD136" s="20">
        <f t="shared" si="57"/>
        <v>0</v>
      </c>
      <c r="AE136" s="20">
        <f t="shared" si="57"/>
        <v>0</v>
      </c>
      <c r="AF136" s="20">
        <f t="shared" si="50"/>
        <v>0</v>
      </c>
      <c r="AG136" s="20">
        <f t="shared" si="50"/>
        <v>0</v>
      </c>
      <c r="AH136" s="20">
        <f t="shared" si="50"/>
        <v>0</v>
      </c>
      <c r="AI136" s="20">
        <f t="shared" si="50"/>
        <v>0</v>
      </c>
      <c r="AJ136" s="20">
        <f t="shared" si="50"/>
        <v>0</v>
      </c>
      <c r="AK136" s="20"/>
      <c r="AL136" s="20"/>
      <c r="AM136" s="20">
        <f t="shared" si="58"/>
        <v>0</v>
      </c>
      <c r="AN136" s="20">
        <f t="shared" si="51"/>
        <v>0</v>
      </c>
      <c r="AO136" s="20">
        <f t="shared" si="51"/>
        <v>0</v>
      </c>
      <c r="AP136" s="20">
        <f t="shared" si="51"/>
        <v>0</v>
      </c>
      <c r="AQ136" s="20">
        <f t="shared" si="51"/>
        <v>0</v>
      </c>
      <c r="AR136" s="20">
        <f t="shared" si="51"/>
        <v>0</v>
      </c>
      <c r="AS136" s="20">
        <f t="shared" si="51"/>
        <v>0</v>
      </c>
    </row>
    <row r="137" spans="1:45" x14ac:dyDescent="0.25">
      <c r="A137" s="13" t="str">
        <f>IF(MAX(W$2:W137)=W136,"",MAX(W$2:W137))</f>
        <v/>
      </c>
      <c r="B137" s="34"/>
      <c r="C137" s="20"/>
      <c r="D137" s="20"/>
      <c r="E137" s="23" t="str">
        <f>IF(H137=Kalenderbasis!AH$11,Kalenderbasis!AK$11,IF(H137=Kalenderbasis!AH$12,Kalenderbasis!AK$12,IF(H137=Kalenderbasis!AH$13,Kalenderbasis!AK$13,IF(H137=Kalenderbasis!AH$14,Kalenderbasis!AK$14,IF(H137=Kalenderbasis!AH$15,Kalenderbasis!AK$15,IF(H137=Kalenderbasis!AH$16,Kalenderbasis!AK$16,IF(H137=Kalenderbasis!AH$17,Kalenderbasis!AK$17,IF(H137=Kalenderbasis!AH$18,Kalenderbasis!AK$18,""))))))))</f>
        <v/>
      </c>
      <c r="F137" s="43" t="str">
        <f>IF(C137="K",MAX(F$2:F136)+1,"")</f>
        <v/>
      </c>
      <c r="G137" s="20">
        <f t="shared" si="62"/>
        <v>4</v>
      </c>
      <c r="H137" s="21">
        <f t="shared" si="49"/>
        <v>45791</v>
      </c>
      <c r="I137" s="24" t="str">
        <f>IF(H137=Kalenderbasis!N$7,"Aschermittwoch",IF(H137=Kalenderbasis!H$7,"Karfreitag",IF(H137=Kalenderbasis!F$7,"Ostersonntag",IF(H137=Kalenderbasis!G$7,"Ostermontag",IF(H137=Kalenderbasis!J$7,"Christi Himmelfahrt",IF(H137=Kalenderbasis!K$7,"Pfingst-Sonntag",IF(H137=Kalenderbasis!L$7,"Pfingst-Montag",IF(H137=Kalenderbasis!M$7,"Fronleichnam",IF(H137=Kalenderbasis!Q$7,Kalenderbasis!Q$8,IF(H137=Kalenderbasis!R$7,Kalenderbasis!R$8,IF(H137=Kalenderbasis!S$7,Kalenderbasis!S$8,IF(H137=Kalenderbasis!T$7,Kalenderbasis!T$8,IF(H137=Kalenderbasis!U$7,Kalenderbasis!U$8,IF(H137=Kalenderbasis!V$7,Kalenderbasis!V$8,IF(H137=Kalenderbasis!W$7,Kalenderbasis!W$8,IF(H137=Kalenderbasis!X$7,Kalenderbasis!X$8,IF(H137=Kalenderbasis!Y$7,Kalenderbasis!Y$8,IF(H137=Kalenderbasis!Z$7,Kalenderbasis!Z$8,IF(H137=Kalenderbasis!AA$7,Kalenderbasis!AA$8,IF(H137=Kalenderbasis!AB$7,Kalenderbasis!AB$8,IF(H137=Kalenderbasis!O$7,Kalenderbasis!O$8,IF(H137=Kalenderbasis!P$7,Kalenderbasis!P$8,""))))))))))))))))))))))</f>
        <v/>
      </c>
      <c r="J137" s="20" t="str">
        <f t="shared" si="59"/>
        <v/>
      </c>
      <c r="K137" s="25"/>
      <c r="L137" s="22"/>
      <c r="M137" s="22"/>
      <c r="N137" s="22"/>
      <c r="O137" s="22"/>
      <c r="P137" s="22"/>
      <c r="Q137" s="22"/>
      <c r="R137" s="22"/>
      <c r="S137" s="35"/>
      <c r="U137" s="20" t="str">
        <f t="shared" si="60"/>
        <v/>
      </c>
      <c r="V137" s="13">
        <f t="shared" si="61"/>
        <v>0</v>
      </c>
      <c r="W137" s="13">
        <f>SUM(V$2:V137)</f>
        <v>26</v>
      </c>
      <c r="AA137" s="13">
        <f t="shared" si="56"/>
        <v>0</v>
      </c>
      <c r="AD137" s="20">
        <f t="shared" si="57"/>
        <v>0</v>
      </c>
      <c r="AE137" s="20">
        <f t="shared" si="57"/>
        <v>0</v>
      </c>
      <c r="AF137" s="20">
        <f t="shared" si="50"/>
        <v>0</v>
      </c>
      <c r="AG137" s="20">
        <f t="shared" si="50"/>
        <v>0</v>
      </c>
      <c r="AH137" s="20">
        <f t="shared" si="50"/>
        <v>0</v>
      </c>
      <c r="AI137" s="20">
        <f t="shared" si="50"/>
        <v>0</v>
      </c>
      <c r="AJ137" s="20">
        <f t="shared" si="50"/>
        <v>0</v>
      </c>
      <c r="AK137" s="20"/>
      <c r="AL137" s="20"/>
      <c r="AM137" s="20">
        <f t="shared" si="58"/>
        <v>0</v>
      </c>
      <c r="AN137" s="20">
        <f t="shared" si="51"/>
        <v>0</v>
      </c>
      <c r="AO137" s="20">
        <f t="shared" si="51"/>
        <v>0</v>
      </c>
      <c r="AP137" s="20">
        <f t="shared" si="51"/>
        <v>0</v>
      </c>
      <c r="AQ137" s="20">
        <f t="shared" si="51"/>
        <v>0</v>
      </c>
      <c r="AR137" s="20">
        <f t="shared" si="51"/>
        <v>0</v>
      </c>
      <c r="AS137" s="20">
        <f t="shared" si="51"/>
        <v>0</v>
      </c>
    </row>
    <row r="138" spans="1:45" x14ac:dyDescent="0.25">
      <c r="A138" s="13">
        <f>IF(MAX(W$2:W138)=W137,"",MAX(W$2:W138))</f>
        <v>27</v>
      </c>
      <c r="B138" s="34" t="s">
        <v>28</v>
      </c>
      <c r="C138" s="20"/>
      <c r="D138" s="20" t="s">
        <v>30</v>
      </c>
      <c r="E138" s="23" t="str">
        <f>IF(H138=Kalenderbasis!AH$11,Kalenderbasis!AK$11,IF(H138=Kalenderbasis!AH$12,Kalenderbasis!AK$12,IF(H138=Kalenderbasis!AH$13,Kalenderbasis!AK$13,IF(H138=Kalenderbasis!AH$14,Kalenderbasis!AK$14,IF(H138=Kalenderbasis!AH$15,Kalenderbasis!AK$15,IF(H138=Kalenderbasis!AH$16,Kalenderbasis!AK$16,IF(H138=Kalenderbasis!AH$17,Kalenderbasis!AK$17,IF(H138=Kalenderbasis!AH$18,Kalenderbasis!AK$18,""))))))))</f>
        <v/>
      </c>
      <c r="F138" s="43" t="str">
        <f>IF(C138="K",MAX(F$2:F137)+1,"")</f>
        <v/>
      </c>
      <c r="G138" s="20">
        <f t="shared" si="62"/>
        <v>5</v>
      </c>
      <c r="H138" s="21">
        <f t="shared" si="49"/>
        <v>45792</v>
      </c>
      <c r="I138" s="24" t="str">
        <f>IF(H138=Kalenderbasis!N$7,"Aschermittwoch",IF(H138=Kalenderbasis!H$7,"Karfreitag",IF(H138=Kalenderbasis!F$7,"Ostersonntag",IF(H138=Kalenderbasis!G$7,"Ostermontag",IF(H138=Kalenderbasis!J$7,"Christi Himmelfahrt",IF(H138=Kalenderbasis!K$7,"Pfingst-Sonntag",IF(H138=Kalenderbasis!L$7,"Pfingst-Montag",IF(H138=Kalenderbasis!M$7,"Fronleichnam",IF(H138=Kalenderbasis!Q$7,Kalenderbasis!Q$8,IF(H138=Kalenderbasis!R$7,Kalenderbasis!R$8,IF(H138=Kalenderbasis!S$7,Kalenderbasis!S$8,IF(H138=Kalenderbasis!T$7,Kalenderbasis!T$8,IF(H138=Kalenderbasis!U$7,Kalenderbasis!U$8,IF(H138=Kalenderbasis!V$7,Kalenderbasis!V$8,IF(H138=Kalenderbasis!W$7,Kalenderbasis!W$8,IF(H138=Kalenderbasis!X$7,Kalenderbasis!X$8,IF(H138=Kalenderbasis!Y$7,Kalenderbasis!Y$8,IF(H138=Kalenderbasis!Z$7,Kalenderbasis!Z$8,IF(H138=Kalenderbasis!AA$7,Kalenderbasis!AA$8,IF(H138=Kalenderbasis!AB$7,Kalenderbasis!AB$8,IF(H138=Kalenderbasis!O$7,Kalenderbasis!O$8,IF(H138=Kalenderbasis!P$7,Kalenderbasis!P$8,""))))))))))))))))))))))</f>
        <v/>
      </c>
      <c r="J138" s="20" t="s">
        <v>51</v>
      </c>
      <c r="K138" s="25"/>
      <c r="L138" s="22"/>
      <c r="M138" s="22" t="s">
        <v>12</v>
      </c>
      <c r="N138" s="22" t="s">
        <v>83</v>
      </c>
      <c r="O138" s="22"/>
      <c r="P138" s="22"/>
      <c r="Q138" s="22"/>
      <c r="R138" s="22"/>
      <c r="S138" s="35"/>
      <c r="U138" s="20" t="str">
        <f t="shared" si="60"/>
        <v/>
      </c>
      <c r="V138" s="13">
        <f t="shared" si="61"/>
        <v>1</v>
      </c>
      <c r="W138" s="13">
        <f>SUM(V$2:V138)</f>
        <v>27</v>
      </c>
      <c r="AA138" s="13">
        <f t="shared" ref="AA138:AA201" si="63">IF(I138="",0,1)</f>
        <v>0</v>
      </c>
      <c r="AD138" s="20">
        <f t="shared" si="57"/>
        <v>0</v>
      </c>
      <c r="AE138" s="20">
        <f t="shared" si="57"/>
        <v>0</v>
      </c>
      <c r="AF138" s="20">
        <f t="shared" si="50"/>
        <v>0</v>
      </c>
      <c r="AG138" s="20">
        <f t="shared" si="50"/>
        <v>0</v>
      </c>
      <c r="AH138" s="20">
        <f t="shared" si="50"/>
        <v>0</v>
      </c>
      <c r="AI138" s="20">
        <f t="shared" si="50"/>
        <v>0</v>
      </c>
      <c r="AJ138" s="20">
        <f t="shared" si="50"/>
        <v>0</v>
      </c>
      <c r="AK138" s="20"/>
      <c r="AL138" s="20"/>
      <c r="AM138" s="20">
        <f t="shared" si="58"/>
        <v>0</v>
      </c>
      <c r="AN138" s="20">
        <f t="shared" si="51"/>
        <v>0</v>
      </c>
      <c r="AO138" s="20">
        <f t="shared" si="51"/>
        <v>0</v>
      </c>
      <c r="AP138" s="20">
        <f t="shared" si="51"/>
        <v>0</v>
      </c>
      <c r="AQ138" s="20">
        <f t="shared" si="51"/>
        <v>0</v>
      </c>
      <c r="AR138" s="20">
        <f t="shared" si="51"/>
        <v>0</v>
      </c>
      <c r="AS138" s="20">
        <f t="shared" si="51"/>
        <v>0</v>
      </c>
    </row>
    <row r="139" spans="1:45" x14ac:dyDescent="0.25">
      <c r="A139" s="13">
        <f>IF(MAX(W$2:W139)=W138,"",MAX(W$2:W139))</f>
        <v>28</v>
      </c>
      <c r="B139" s="34" t="s">
        <v>28</v>
      </c>
      <c r="C139" s="20"/>
      <c r="D139" s="20" t="s">
        <v>30</v>
      </c>
      <c r="E139" s="23" t="str">
        <f>IF(H139=Kalenderbasis!AH$11,Kalenderbasis!AK$11,IF(H139=Kalenderbasis!AH$12,Kalenderbasis!AK$12,IF(H139=Kalenderbasis!AH$13,Kalenderbasis!AK$13,IF(H139=Kalenderbasis!AH$14,Kalenderbasis!AK$14,IF(H139=Kalenderbasis!AH$15,Kalenderbasis!AK$15,IF(H139=Kalenderbasis!AH$16,Kalenderbasis!AK$16,IF(H139=Kalenderbasis!AH$17,Kalenderbasis!AK$17,IF(H139=Kalenderbasis!AH$18,Kalenderbasis!AK$18,""))))))))</f>
        <v/>
      </c>
      <c r="F139" s="43" t="str">
        <f>IF(C139="K",MAX(F$2:F138)+1,"")</f>
        <v/>
      </c>
      <c r="G139" s="20">
        <f t="shared" si="62"/>
        <v>6</v>
      </c>
      <c r="H139" s="21">
        <f t="shared" si="49"/>
        <v>45793</v>
      </c>
      <c r="I139" s="24" t="str">
        <f>IF(H139=Kalenderbasis!N$7,"Aschermittwoch",IF(H139=Kalenderbasis!H$7,"Karfreitag",IF(H139=Kalenderbasis!F$7,"Ostersonntag",IF(H139=Kalenderbasis!G$7,"Ostermontag",IF(H139=Kalenderbasis!J$7,"Christi Himmelfahrt",IF(H139=Kalenderbasis!K$7,"Pfingst-Sonntag",IF(H139=Kalenderbasis!L$7,"Pfingst-Montag",IF(H139=Kalenderbasis!M$7,"Fronleichnam",IF(H139=Kalenderbasis!Q$7,Kalenderbasis!Q$8,IF(H139=Kalenderbasis!R$7,Kalenderbasis!R$8,IF(H139=Kalenderbasis!S$7,Kalenderbasis!S$8,IF(H139=Kalenderbasis!T$7,Kalenderbasis!T$8,IF(H139=Kalenderbasis!U$7,Kalenderbasis!U$8,IF(H139=Kalenderbasis!V$7,Kalenderbasis!V$8,IF(H139=Kalenderbasis!W$7,Kalenderbasis!W$8,IF(H139=Kalenderbasis!X$7,Kalenderbasis!X$8,IF(H139=Kalenderbasis!Y$7,Kalenderbasis!Y$8,IF(H139=Kalenderbasis!Z$7,Kalenderbasis!Z$8,IF(H139=Kalenderbasis!AA$7,Kalenderbasis!AA$8,IF(H139=Kalenderbasis!AB$7,Kalenderbasis!AB$8,IF(H139=Kalenderbasis!O$7,Kalenderbasis!O$8,IF(H139=Kalenderbasis!P$7,Kalenderbasis!P$8,""))))))))))))))))))))))</f>
        <v/>
      </c>
      <c r="J139" s="20" t="s">
        <v>51</v>
      </c>
      <c r="K139" s="25"/>
      <c r="L139" s="22"/>
      <c r="M139" s="22" t="s">
        <v>12</v>
      </c>
      <c r="N139" s="22" t="s">
        <v>83</v>
      </c>
      <c r="O139" s="22"/>
      <c r="P139" s="22"/>
      <c r="Q139" s="22"/>
      <c r="R139" s="22"/>
      <c r="S139" s="35"/>
      <c r="U139" s="20" t="str">
        <f t="shared" si="60"/>
        <v/>
      </c>
      <c r="V139" s="13">
        <f t="shared" si="61"/>
        <v>1</v>
      </c>
      <c r="W139" s="13">
        <f>SUM(V$2:V139)</f>
        <v>28</v>
      </c>
      <c r="AA139" s="13">
        <f t="shared" si="63"/>
        <v>0</v>
      </c>
      <c r="AD139" s="20">
        <f t="shared" si="57"/>
        <v>0</v>
      </c>
      <c r="AE139" s="20">
        <f t="shared" si="57"/>
        <v>0</v>
      </c>
      <c r="AF139" s="20">
        <f t="shared" si="50"/>
        <v>0</v>
      </c>
      <c r="AG139" s="20">
        <f t="shared" si="50"/>
        <v>0</v>
      </c>
      <c r="AH139" s="20">
        <f t="shared" si="50"/>
        <v>0</v>
      </c>
      <c r="AI139" s="20">
        <f t="shared" si="50"/>
        <v>0</v>
      </c>
      <c r="AJ139" s="20">
        <f t="shared" si="50"/>
        <v>0</v>
      </c>
      <c r="AK139" s="20"/>
      <c r="AL139" s="20"/>
      <c r="AM139" s="20">
        <f t="shared" si="58"/>
        <v>0</v>
      </c>
      <c r="AN139" s="20">
        <f t="shared" si="51"/>
        <v>0</v>
      </c>
      <c r="AO139" s="20">
        <f t="shared" si="51"/>
        <v>0</v>
      </c>
      <c r="AP139" s="20">
        <f t="shared" si="51"/>
        <v>0</v>
      </c>
      <c r="AQ139" s="20">
        <f t="shared" si="51"/>
        <v>0</v>
      </c>
      <c r="AR139" s="20">
        <f t="shared" si="51"/>
        <v>0</v>
      </c>
      <c r="AS139" s="20">
        <f t="shared" si="51"/>
        <v>0</v>
      </c>
    </row>
    <row r="140" spans="1:45" x14ac:dyDescent="0.25">
      <c r="A140" s="13">
        <f>IF(MAX(W$2:W140)=W139,"",MAX(W$2:W140))</f>
        <v>29</v>
      </c>
      <c r="B140" s="34" t="s">
        <v>28</v>
      </c>
      <c r="C140" s="20"/>
      <c r="D140" s="20" t="s">
        <v>30</v>
      </c>
      <c r="E140" s="23" t="str">
        <f>IF(H140=Kalenderbasis!AH$11,Kalenderbasis!AK$11,IF(H140=Kalenderbasis!AH$12,Kalenderbasis!AK$12,IF(H140=Kalenderbasis!AH$13,Kalenderbasis!AK$13,IF(H140=Kalenderbasis!AH$14,Kalenderbasis!AK$14,IF(H140=Kalenderbasis!AH$15,Kalenderbasis!AK$15,IF(H140=Kalenderbasis!AH$16,Kalenderbasis!AK$16,IF(H140=Kalenderbasis!AH$17,Kalenderbasis!AK$17,IF(H140=Kalenderbasis!AH$18,Kalenderbasis!AK$18,""))))))))</f>
        <v/>
      </c>
      <c r="F140" s="43" t="str">
        <f>IF(C140="K",MAX(F$2:F139)+1,"")</f>
        <v/>
      </c>
      <c r="G140" s="20">
        <f t="shared" si="62"/>
        <v>7</v>
      </c>
      <c r="H140" s="21">
        <f t="shared" si="49"/>
        <v>45794</v>
      </c>
      <c r="I140" s="24" t="str">
        <f>IF(H140=Kalenderbasis!N$7,"Aschermittwoch",IF(H140=Kalenderbasis!H$7,"Karfreitag",IF(H140=Kalenderbasis!F$7,"Ostersonntag",IF(H140=Kalenderbasis!G$7,"Ostermontag",IF(H140=Kalenderbasis!J$7,"Christi Himmelfahrt",IF(H140=Kalenderbasis!K$7,"Pfingst-Sonntag",IF(H140=Kalenderbasis!L$7,"Pfingst-Montag",IF(H140=Kalenderbasis!M$7,"Fronleichnam",IF(H140=Kalenderbasis!Q$7,Kalenderbasis!Q$8,IF(H140=Kalenderbasis!R$7,Kalenderbasis!R$8,IF(H140=Kalenderbasis!S$7,Kalenderbasis!S$8,IF(H140=Kalenderbasis!T$7,Kalenderbasis!T$8,IF(H140=Kalenderbasis!U$7,Kalenderbasis!U$8,IF(H140=Kalenderbasis!V$7,Kalenderbasis!V$8,IF(H140=Kalenderbasis!W$7,Kalenderbasis!W$8,IF(H140=Kalenderbasis!X$7,Kalenderbasis!X$8,IF(H140=Kalenderbasis!Y$7,Kalenderbasis!Y$8,IF(H140=Kalenderbasis!Z$7,Kalenderbasis!Z$8,IF(H140=Kalenderbasis!AA$7,Kalenderbasis!AA$8,IF(H140=Kalenderbasis!AB$7,Kalenderbasis!AB$8,IF(H140=Kalenderbasis!O$7,Kalenderbasis!O$8,IF(H140=Kalenderbasis!P$7,Kalenderbasis!P$8,""))))))))))))))))))))))</f>
        <v/>
      </c>
      <c r="J140" s="20" t="s">
        <v>51</v>
      </c>
      <c r="K140" s="25"/>
      <c r="L140" s="22"/>
      <c r="M140" s="22" t="s">
        <v>12</v>
      </c>
      <c r="N140" s="22" t="s">
        <v>83</v>
      </c>
      <c r="O140" s="22"/>
      <c r="P140" s="22"/>
      <c r="Q140" s="22"/>
      <c r="R140" s="22"/>
      <c r="S140" s="35"/>
      <c r="U140" s="20" t="str">
        <f t="shared" si="60"/>
        <v/>
      </c>
      <c r="V140" s="13">
        <f t="shared" si="61"/>
        <v>1</v>
      </c>
      <c r="W140" s="13">
        <f>SUM(V$2:V140)</f>
        <v>29</v>
      </c>
      <c r="AA140" s="13">
        <f t="shared" si="63"/>
        <v>0</v>
      </c>
      <c r="AD140" s="20">
        <f t="shared" si="57"/>
        <v>0</v>
      </c>
      <c r="AE140" s="20">
        <f t="shared" si="57"/>
        <v>0</v>
      </c>
      <c r="AF140" s="20">
        <f t="shared" si="50"/>
        <v>0</v>
      </c>
      <c r="AG140" s="20">
        <f t="shared" si="50"/>
        <v>0</v>
      </c>
      <c r="AH140" s="20">
        <f t="shared" si="50"/>
        <v>0</v>
      </c>
      <c r="AI140" s="20">
        <f t="shared" si="50"/>
        <v>0</v>
      </c>
      <c r="AJ140" s="20">
        <f t="shared" si="50"/>
        <v>0</v>
      </c>
      <c r="AK140" s="20"/>
      <c r="AL140" s="20"/>
      <c r="AM140" s="20">
        <f t="shared" si="58"/>
        <v>0</v>
      </c>
      <c r="AN140" s="20">
        <f t="shared" si="51"/>
        <v>0</v>
      </c>
      <c r="AO140" s="20">
        <f t="shared" si="51"/>
        <v>0</v>
      </c>
      <c r="AP140" s="20">
        <f t="shared" si="51"/>
        <v>0</v>
      </c>
      <c r="AQ140" s="20">
        <f t="shared" si="51"/>
        <v>0</v>
      </c>
      <c r="AR140" s="20">
        <f t="shared" si="51"/>
        <v>0</v>
      </c>
      <c r="AS140" s="20">
        <f t="shared" si="51"/>
        <v>0</v>
      </c>
    </row>
    <row r="141" spans="1:45" x14ac:dyDescent="0.25">
      <c r="A141" s="13">
        <f>IF(MAX(W$2:W141)=W140,"",MAX(W$2:W141))</f>
        <v>30</v>
      </c>
      <c r="B141" s="34" t="s">
        <v>28</v>
      </c>
      <c r="C141" s="20"/>
      <c r="D141" s="20" t="s">
        <v>30</v>
      </c>
      <c r="E141" s="23" t="str">
        <f>IF(H141=Kalenderbasis!AH$11,Kalenderbasis!AK$11,IF(H141=Kalenderbasis!AH$12,Kalenderbasis!AK$12,IF(H141=Kalenderbasis!AH$13,Kalenderbasis!AK$13,IF(H141=Kalenderbasis!AH$14,Kalenderbasis!AK$14,IF(H141=Kalenderbasis!AH$15,Kalenderbasis!AK$15,IF(H141=Kalenderbasis!AH$16,Kalenderbasis!AK$16,IF(H141=Kalenderbasis!AH$17,Kalenderbasis!AK$17,IF(H141=Kalenderbasis!AH$18,Kalenderbasis!AK$18,""))))))))</f>
        <v/>
      </c>
      <c r="F141" s="43" t="str">
        <f>IF(C141="K",MAX(F$2:F140)+1,"")</f>
        <v/>
      </c>
      <c r="G141" s="20">
        <f t="shared" si="62"/>
        <v>1</v>
      </c>
      <c r="H141" s="21">
        <f t="shared" si="49"/>
        <v>45795</v>
      </c>
      <c r="I141" s="24" t="str">
        <f>IF(H141=Kalenderbasis!N$7,"Aschermittwoch",IF(H141=Kalenderbasis!H$7,"Karfreitag",IF(H141=Kalenderbasis!F$7,"Ostersonntag",IF(H141=Kalenderbasis!G$7,"Ostermontag",IF(H141=Kalenderbasis!J$7,"Christi Himmelfahrt",IF(H141=Kalenderbasis!K$7,"Pfingst-Sonntag",IF(H141=Kalenderbasis!L$7,"Pfingst-Montag",IF(H141=Kalenderbasis!M$7,"Fronleichnam",IF(H141=Kalenderbasis!Q$7,Kalenderbasis!Q$8,IF(H141=Kalenderbasis!R$7,Kalenderbasis!R$8,IF(H141=Kalenderbasis!S$7,Kalenderbasis!S$8,IF(H141=Kalenderbasis!T$7,Kalenderbasis!T$8,IF(H141=Kalenderbasis!U$7,Kalenderbasis!U$8,IF(H141=Kalenderbasis!V$7,Kalenderbasis!V$8,IF(H141=Kalenderbasis!W$7,Kalenderbasis!W$8,IF(H141=Kalenderbasis!X$7,Kalenderbasis!X$8,IF(H141=Kalenderbasis!Y$7,Kalenderbasis!Y$8,IF(H141=Kalenderbasis!Z$7,Kalenderbasis!Z$8,IF(H141=Kalenderbasis!AA$7,Kalenderbasis!AA$8,IF(H141=Kalenderbasis!AB$7,Kalenderbasis!AB$8,IF(H141=Kalenderbasis!O$7,Kalenderbasis!O$8,IF(H141=Kalenderbasis!P$7,Kalenderbasis!P$8,""))))))))))))))))))))))</f>
        <v/>
      </c>
      <c r="J141" s="20" t="s">
        <v>51</v>
      </c>
      <c r="K141" s="25"/>
      <c r="L141" s="22"/>
      <c r="M141" s="22" t="s">
        <v>12</v>
      </c>
      <c r="N141" s="22" t="s">
        <v>83</v>
      </c>
      <c r="O141" s="22"/>
      <c r="P141" s="22"/>
      <c r="Q141" s="22"/>
      <c r="R141" s="22"/>
      <c r="S141" s="35"/>
      <c r="U141" s="20" t="str">
        <f t="shared" si="60"/>
        <v/>
      </c>
      <c r="V141" s="13">
        <f t="shared" si="61"/>
        <v>1</v>
      </c>
      <c r="W141" s="13">
        <f>SUM(V$2:V141)</f>
        <v>30</v>
      </c>
      <c r="AA141" s="13">
        <f t="shared" si="63"/>
        <v>0</v>
      </c>
      <c r="AD141" s="20">
        <f t="shared" si="57"/>
        <v>0</v>
      </c>
      <c r="AE141" s="20">
        <f t="shared" si="57"/>
        <v>0</v>
      </c>
      <c r="AF141" s="20">
        <f t="shared" si="50"/>
        <v>0</v>
      </c>
      <c r="AG141" s="20">
        <f t="shared" si="50"/>
        <v>0</v>
      </c>
      <c r="AH141" s="20">
        <f t="shared" si="50"/>
        <v>0</v>
      </c>
      <c r="AI141" s="20">
        <f t="shared" si="50"/>
        <v>0</v>
      </c>
      <c r="AJ141" s="20">
        <f t="shared" si="50"/>
        <v>0</v>
      </c>
      <c r="AK141" s="20"/>
      <c r="AL141" s="20"/>
      <c r="AM141" s="20">
        <f t="shared" si="58"/>
        <v>0</v>
      </c>
      <c r="AN141" s="20">
        <f t="shared" si="51"/>
        <v>0</v>
      </c>
      <c r="AO141" s="20">
        <f t="shared" si="51"/>
        <v>0</v>
      </c>
      <c r="AP141" s="20">
        <f t="shared" si="51"/>
        <v>0</v>
      </c>
      <c r="AQ141" s="20">
        <f t="shared" si="51"/>
        <v>0</v>
      </c>
      <c r="AR141" s="20">
        <f t="shared" si="51"/>
        <v>0</v>
      </c>
      <c r="AS141" s="20">
        <f t="shared" si="51"/>
        <v>0</v>
      </c>
    </row>
    <row r="142" spans="1:45" x14ac:dyDescent="0.25">
      <c r="A142" s="13" t="str">
        <f>IF(MAX(W$2:W142)=W141,"",MAX(W$2:W142))</f>
        <v/>
      </c>
      <c r="B142" s="34"/>
      <c r="C142" s="20"/>
      <c r="D142" s="20"/>
      <c r="E142" s="23" t="str">
        <f>IF(H142=Kalenderbasis!AH$11,Kalenderbasis!AK$11,IF(H142=Kalenderbasis!AH$12,Kalenderbasis!AK$12,IF(H142=Kalenderbasis!AH$13,Kalenderbasis!AK$13,IF(H142=Kalenderbasis!AH$14,Kalenderbasis!AK$14,IF(H142=Kalenderbasis!AH$15,Kalenderbasis!AK$15,IF(H142=Kalenderbasis!AH$16,Kalenderbasis!AK$16,IF(H142=Kalenderbasis!AH$17,Kalenderbasis!AK$17,IF(H142=Kalenderbasis!AH$18,Kalenderbasis!AK$18,""))))))))</f>
        <v/>
      </c>
      <c r="F142" s="43" t="str">
        <f>IF(C142="K",MAX(F$2:F141)+1,"")</f>
        <v/>
      </c>
      <c r="G142" s="20">
        <f t="shared" si="62"/>
        <v>2</v>
      </c>
      <c r="H142" s="21">
        <f t="shared" si="49"/>
        <v>45796</v>
      </c>
      <c r="I142" s="24" t="str">
        <f>IF(H142=Kalenderbasis!N$7,"Aschermittwoch",IF(H142=Kalenderbasis!H$7,"Karfreitag",IF(H142=Kalenderbasis!F$7,"Ostersonntag",IF(H142=Kalenderbasis!G$7,"Ostermontag",IF(H142=Kalenderbasis!J$7,"Christi Himmelfahrt",IF(H142=Kalenderbasis!K$7,"Pfingst-Sonntag",IF(H142=Kalenderbasis!L$7,"Pfingst-Montag",IF(H142=Kalenderbasis!M$7,"Fronleichnam",IF(H142=Kalenderbasis!Q$7,Kalenderbasis!Q$8,IF(H142=Kalenderbasis!R$7,Kalenderbasis!R$8,IF(H142=Kalenderbasis!S$7,Kalenderbasis!S$8,IF(H142=Kalenderbasis!T$7,Kalenderbasis!T$8,IF(H142=Kalenderbasis!U$7,Kalenderbasis!U$8,IF(H142=Kalenderbasis!V$7,Kalenderbasis!V$8,IF(H142=Kalenderbasis!W$7,Kalenderbasis!W$8,IF(H142=Kalenderbasis!X$7,Kalenderbasis!X$8,IF(H142=Kalenderbasis!Y$7,Kalenderbasis!Y$8,IF(H142=Kalenderbasis!Z$7,Kalenderbasis!Z$8,IF(H142=Kalenderbasis!AA$7,Kalenderbasis!AA$8,IF(H142=Kalenderbasis!AB$7,Kalenderbasis!AB$8,IF(H142=Kalenderbasis!O$7,Kalenderbasis!O$8,IF(H142=Kalenderbasis!P$7,Kalenderbasis!P$8,""))))))))))))))))))))))</f>
        <v/>
      </c>
      <c r="J142" s="20" t="str">
        <f t="shared" si="59"/>
        <v/>
      </c>
      <c r="K142" s="25"/>
      <c r="L142" s="22"/>
      <c r="M142" s="22"/>
      <c r="N142" s="22"/>
      <c r="O142" s="22"/>
      <c r="P142" s="22"/>
      <c r="Q142" s="22"/>
      <c r="R142" s="22"/>
      <c r="S142" s="35"/>
      <c r="U142" s="20" t="str">
        <f t="shared" si="60"/>
        <v/>
      </c>
      <c r="V142" s="13">
        <f t="shared" si="61"/>
        <v>0</v>
      </c>
      <c r="W142" s="13">
        <f>SUM(V$2:V142)</f>
        <v>30</v>
      </c>
      <c r="AA142" s="13">
        <f t="shared" si="63"/>
        <v>0</v>
      </c>
      <c r="AD142" s="20">
        <f t="shared" si="57"/>
        <v>0</v>
      </c>
      <c r="AE142" s="20">
        <f t="shared" si="57"/>
        <v>0</v>
      </c>
      <c r="AF142" s="20">
        <f t="shared" si="50"/>
        <v>0</v>
      </c>
      <c r="AG142" s="20">
        <f t="shared" si="50"/>
        <v>0</v>
      </c>
      <c r="AH142" s="20">
        <f t="shared" si="50"/>
        <v>0</v>
      </c>
      <c r="AI142" s="20">
        <f t="shared" si="50"/>
        <v>0</v>
      </c>
      <c r="AJ142" s="20">
        <f t="shared" si="50"/>
        <v>0</v>
      </c>
      <c r="AK142" s="20"/>
      <c r="AL142" s="20"/>
      <c r="AM142" s="20">
        <f t="shared" si="58"/>
        <v>0</v>
      </c>
      <c r="AN142" s="20">
        <f t="shared" si="51"/>
        <v>0</v>
      </c>
      <c r="AO142" s="20">
        <f t="shared" si="51"/>
        <v>0</v>
      </c>
      <c r="AP142" s="20">
        <f t="shared" si="51"/>
        <v>0</v>
      </c>
      <c r="AQ142" s="20">
        <f t="shared" si="51"/>
        <v>0</v>
      </c>
      <c r="AR142" s="20">
        <f t="shared" si="51"/>
        <v>0</v>
      </c>
      <c r="AS142" s="20">
        <f t="shared" si="51"/>
        <v>0</v>
      </c>
    </row>
    <row r="143" spans="1:45" x14ac:dyDescent="0.25">
      <c r="A143" s="13" t="str">
        <f>IF(MAX(W$2:W143)=W142,"",MAX(W$2:W143))</f>
        <v/>
      </c>
      <c r="B143" s="34"/>
      <c r="C143" s="20"/>
      <c r="D143" s="20"/>
      <c r="E143" s="23" t="str">
        <f>IF(H143=Kalenderbasis!AH$11,Kalenderbasis!AK$11,IF(H143=Kalenderbasis!AH$12,Kalenderbasis!AK$12,IF(H143=Kalenderbasis!AH$13,Kalenderbasis!AK$13,IF(H143=Kalenderbasis!AH$14,Kalenderbasis!AK$14,IF(H143=Kalenderbasis!AH$15,Kalenderbasis!AK$15,IF(H143=Kalenderbasis!AH$16,Kalenderbasis!AK$16,IF(H143=Kalenderbasis!AH$17,Kalenderbasis!AK$17,IF(H143=Kalenderbasis!AH$18,Kalenderbasis!AK$18,""))))))))</f>
        <v/>
      </c>
      <c r="F143" s="43" t="str">
        <f>IF(C143="K",MAX(F$2:F142)+1,"")</f>
        <v/>
      </c>
      <c r="G143" s="20">
        <f t="shared" si="62"/>
        <v>3</v>
      </c>
      <c r="H143" s="21">
        <f t="shared" si="49"/>
        <v>45797</v>
      </c>
      <c r="I143" s="24" t="str">
        <f>IF(H143=Kalenderbasis!N$7,"Aschermittwoch",IF(H143=Kalenderbasis!H$7,"Karfreitag",IF(H143=Kalenderbasis!F$7,"Ostersonntag",IF(H143=Kalenderbasis!G$7,"Ostermontag",IF(H143=Kalenderbasis!J$7,"Christi Himmelfahrt",IF(H143=Kalenderbasis!K$7,"Pfingst-Sonntag",IF(H143=Kalenderbasis!L$7,"Pfingst-Montag",IF(H143=Kalenderbasis!M$7,"Fronleichnam",IF(H143=Kalenderbasis!Q$7,Kalenderbasis!Q$8,IF(H143=Kalenderbasis!R$7,Kalenderbasis!R$8,IF(H143=Kalenderbasis!S$7,Kalenderbasis!S$8,IF(H143=Kalenderbasis!T$7,Kalenderbasis!T$8,IF(H143=Kalenderbasis!U$7,Kalenderbasis!U$8,IF(H143=Kalenderbasis!V$7,Kalenderbasis!V$8,IF(H143=Kalenderbasis!W$7,Kalenderbasis!W$8,IF(H143=Kalenderbasis!X$7,Kalenderbasis!X$8,IF(H143=Kalenderbasis!Y$7,Kalenderbasis!Y$8,IF(H143=Kalenderbasis!Z$7,Kalenderbasis!Z$8,IF(H143=Kalenderbasis!AA$7,Kalenderbasis!AA$8,IF(H143=Kalenderbasis!AB$7,Kalenderbasis!AB$8,IF(H143=Kalenderbasis!O$7,Kalenderbasis!O$8,IF(H143=Kalenderbasis!P$7,Kalenderbasis!P$8,""))))))))))))))))))))))</f>
        <v/>
      </c>
      <c r="J143" s="20" t="str">
        <f t="shared" si="59"/>
        <v/>
      </c>
      <c r="K143" s="25"/>
      <c r="L143" s="22"/>
      <c r="M143" s="22"/>
      <c r="N143" s="22"/>
      <c r="O143" s="22"/>
      <c r="P143" s="22"/>
      <c r="Q143" s="22"/>
      <c r="R143" s="22"/>
      <c r="S143" s="35"/>
      <c r="U143" s="20" t="str">
        <f t="shared" si="60"/>
        <v/>
      </c>
      <c r="V143" s="13">
        <f t="shared" si="61"/>
        <v>0</v>
      </c>
      <c r="W143" s="13">
        <f>SUM(V$2:V143)</f>
        <v>30</v>
      </c>
      <c r="AA143" s="13">
        <f t="shared" si="63"/>
        <v>0</v>
      </c>
      <c r="AD143" s="20">
        <f t="shared" si="57"/>
        <v>0</v>
      </c>
      <c r="AE143" s="20">
        <f t="shared" si="57"/>
        <v>0</v>
      </c>
      <c r="AF143" s="20">
        <f t="shared" si="50"/>
        <v>0</v>
      </c>
      <c r="AG143" s="20">
        <f t="shared" si="50"/>
        <v>0</v>
      </c>
      <c r="AH143" s="20">
        <f t="shared" si="50"/>
        <v>0</v>
      </c>
      <c r="AI143" s="20">
        <f t="shared" si="50"/>
        <v>0</v>
      </c>
      <c r="AJ143" s="20">
        <f t="shared" si="50"/>
        <v>0</v>
      </c>
      <c r="AK143" s="20"/>
      <c r="AL143" s="20"/>
      <c r="AM143" s="20">
        <f t="shared" si="58"/>
        <v>0</v>
      </c>
      <c r="AN143" s="20">
        <f t="shared" si="51"/>
        <v>0</v>
      </c>
      <c r="AO143" s="20">
        <f t="shared" si="51"/>
        <v>0</v>
      </c>
      <c r="AP143" s="20">
        <f t="shared" si="51"/>
        <v>0</v>
      </c>
      <c r="AQ143" s="20">
        <f t="shared" si="51"/>
        <v>0</v>
      </c>
      <c r="AR143" s="20">
        <f t="shared" si="51"/>
        <v>0</v>
      </c>
      <c r="AS143" s="20">
        <f t="shared" si="51"/>
        <v>0</v>
      </c>
    </row>
    <row r="144" spans="1:45" x14ac:dyDescent="0.25">
      <c r="A144" s="13" t="str">
        <f>IF(MAX(W$2:W144)=W143,"",MAX(W$2:W144))</f>
        <v/>
      </c>
      <c r="B144" s="34"/>
      <c r="C144" s="20"/>
      <c r="D144" s="20"/>
      <c r="E144" s="23" t="str">
        <f>IF(H144=Kalenderbasis!AH$11,Kalenderbasis!AK$11,IF(H144=Kalenderbasis!AH$12,Kalenderbasis!AK$12,IF(H144=Kalenderbasis!AH$13,Kalenderbasis!AK$13,IF(H144=Kalenderbasis!AH$14,Kalenderbasis!AK$14,IF(H144=Kalenderbasis!AH$15,Kalenderbasis!AK$15,IF(H144=Kalenderbasis!AH$16,Kalenderbasis!AK$16,IF(H144=Kalenderbasis!AH$17,Kalenderbasis!AK$17,IF(H144=Kalenderbasis!AH$18,Kalenderbasis!AK$18,""))))))))</f>
        <v/>
      </c>
      <c r="F144" s="43" t="str">
        <f>IF(C144="K",MAX(F$2:F143)+1,"")</f>
        <v/>
      </c>
      <c r="G144" s="20">
        <f t="shared" si="62"/>
        <v>4</v>
      </c>
      <c r="H144" s="21">
        <f t="shared" si="49"/>
        <v>45798</v>
      </c>
      <c r="I144" s="24" t="str">
        <f>IF(H144=Kalenderbasis!N$7,"Aschermittwoch",IF(H144=Kalenderbasis!H$7,"Karfreitag",IF(H144=Kalenderbasis!F$7,"Ostersonntag",IF(H144=Kalenderbasis!G$7,"Ostermontag",IF(H144=Kalenderbasis!J$7,"Christi Himmelfahrt",IF(H144=Kalenderbasis!K$7,"Pfingst-Sonntag",IF(H144=Kalenderbasis!L$7,"Pfingst-Montag",IF(H144=Kalenderbasis!M$7,"Fronleichnam",IF(H144=Kalenderbasis!Q$7,Kalenderbasis!Q$8,IF(H144=Kalenderbasis!R$7,Kalenderbasis!R$8,IF(H144=Kalenderbasis!S$7,Kalenderbasis!S$8,IF(H144=Kalenderbasis!T$7,Kalenderbasis!T$8,IF(H144=Kalenderbasis!U$7,Kalenderbasis!U$8,IF(H144=Kalenderbasis!V$7,Kalenderbasis!V$8,IF(H144=Kalenderbasis!W$7,Kalenderbasis!W$8,IF(H144=Kalenderbasis!X$7,Kalenderbasis!X$8,IF(H144=Kalenderbasis!Y$7,Kalenderbasis!Y$8,IF(H144=Kalenderbasis!Z$7,Kalenderbasis!Z$8,IF(H144=Kalenderbasis!AA$7,Kalenderbasis!AA$8,IF(H144=Kalenderbasis!AB$7,Kalenderbasis!AB$8,IF(H144=Kalenderbasis!O$7,Kalenderbasis!O$8,IF(H144=Kalenderbasis!P$7,Kalenderbasis!P$8,""))))))))))))))))))))))</f>
        <v/>
      </c>
      <c r="J144" s="20" t="str">
        <f t="shared" si="59"/>
        <v/>
      </c>
      <c r="K144" s="25"/>
      <c r="L144" s="22"/>
      <c r="M144" s="22"/>
      <c r="N144" s="22"/>
      <c r="O144" s="22"/>
      <c r="P144" s="22"/>
      <c r="Q144" s="22"/>
      <c r="R144" s="22"/>
      <c r="S144" s="35"/>
      <c r="U144" s="20" t="str">
        <f t="shared" si="60"/>
        <v/>
      </c>
      <c r="V144" s="13">
        <f t="shared" si="61"/>
        <v>0</v>
      </c>
      <c r="W144" s="13">
        <f>SUM(V$2:V144)</f>
        <v>30</v>
      </c>
      <c r="AA144" s="13">
        <f t="shared" si="63"/>
        <v>0</v>
      </c>
      <c r="AD144" s="20">
        <f t="shared" si="57"/>
        <v>0</v>
      </c>
      <c r="AE144" s="20">
        <f t="shared" si="57"/>
        <v>0</v>
      </c>
      <c r="AF144" s="20">
        <f t="shared" si="50"/>
        <v>0</v>
      </c>
      <c r="AG144" s="20">
        <f t="shared" si="50"/>
        <v>0</v>
      </c>
      <c r="AH144" s="20">
        <f t="shared" si="50"/>
        <v>0</v>
      </c>
      <c r="AI144" s="20">
        <f t="shared" si="50"/>
        <v>0</v>
      </c>
      <c r="AJ144" s="20">
        <f t="shared" si="50"/>
        <v>0</v>
      </c>
      <c r="AK144" s="20"/>
      <c r="AL144" s="20"/>
      <c r="AM144" s="20">
        <f t="shared" si="58"/>
        <v>0</v>
      </c>
      <c r="AN144" s="20">
        <f t="shared" si="51"/>
        <v>0</v>
      </c>
      <c r="AO144" s="20">
        <f t="shared" si="51"/>
        <v>0</v>
      </c>
      <c r="AP144" s="20">
        <f t="shared" si="51"/>
        <v>0</v>
      </c>
      <c r="AQ144" s="20">
        <f t="shared" si="51"/>
        <v>0</v>
      </c>
      <c r="AR144" s="20">
        <f t="shared" si="51"/>
        <v>0</v>
      </c>
      <c r="AS144" s="20">
        <f t="shared" si="51"/>
        <v>0</v>
      </c>
    </row>
    <row r="145" spans="1:45" x14ac:dyDescent="0.25">
      <c r="A145" s="13">
        <f>IF(MAX(W$2:W145)=W144,"",MAX(W$2:W145))</f>
        <v>31</v>
      </c>
      <c r="B145" s="34" t="s">
        <v>28</v>
      </c>
      <c r="C145" s="20" t="s">
        <v>44</v>
      </c>
      <c r="D145" s="20"/>
      <c r="E145" s="23" t="str">
        <f>IF(H145=Kalenderbasis!AH$11,Kalenderbasis!AK$11,IF(H145=Kalenderbasis!AH$12,Kalenderbasis!AK$12,IF(H145=Kalenderbasis!AH$13,Kalenderbasis!AK$13,IF(H145=Kalenderbasis!AH$14,Kalenderbasis!AK$14,IF(H145=Kalenderbasis!AH$15,Kalenderbasis!AK$15,IF(H145=Kalenderbasis!AH$16,Kalenderbasis!AK$16,IF(H145=Kalenderbasis!AH$17,Kalenderbasis!AK$17,IF(H145=Kalenderbasis!AH$18,Kalenderbasis!AK$18,""))))))))</f>
        <v/>
      </c>
      <c r="F145" s="43" t="str">
        <f>IF(C145="K",MAX(F$2:F144)+1,"")</f>
        <v/>
      </c>
      <c r="G145" s="20">
        <f t="shared" si="62"/>
        <v>5</v>
      </c>
      <c r="H145" s="21">
        <f t="shared" si="49"/>
        <v>45799</v>
      </c>
      <c r="I145" s="24" t="str">
        <f>IF(H145=Kalenderbasis!N$7,"Aschermittwoch",IF(H145=Kalenderbasis!H$7,"Karfreitag",IF(H145=Kalenderbasis!F$7,"Ostersonntag",IF(H145=Kalenderbasis!G$7,"Ostermontag",IF(H145=Kalenderbasis!J$7,"Christi Himmelfahrt",IF(H145=Kalenderbasis!K$7,"Pfingst-Sonntag",IF(H145=Kalenderbasis!L$7,"Pfingst-Montag",IF(H145=Kalenderbasis!M$7,"Fronleichnam",IF(H145=Kalenderbasis!Q$7,Kalenderbasis!Q$8,IF(H145=Kalenderbasis!R$7,Kalenderbasis!R$8,IF(H145=Kalenderbasis!S$7,Kalenderbasis!S$8,IF(H145=Kalenderbasis!T$7,Kalenderbasis!T$8,IF(H145=Kalenderbasis!U$7,Kalenderbasis!U$8,IF(H145=Kalenderbasis!V$7,Kalenderbasis!V$8,IF(H145=Kalenderbasis!W$7,Kalenderbasis!W$8,IF(H145=Kalenderbasis!X$7,Kalenderbasis!X$8,IF(H145=Kalenderbasis!Y$7,Kalenderbasis!Y$8,IF(H145=Kalenderbasis!Z$7,Kalenderbasis!Z$8,IF(H145=Kalenderbasis!AA$7,Kalenderbasis!AA$8,IF(H145=Kalenderbasis!AB$7,Kalenderbasis!AB$8,IF(H145=Kalenderbasis!O$7,Kalenderbasis!O$8,IF(H145=Kalenderbasis!P$7,Kalenderbasis!P$8,""))))))))))))))))))))))</f>
        <v/>
      </c>
      <c r="J145" s="20" t="str">
        <f t="shared" si="59"/>
        <v>Burggraben</v>
      </c>
      <c r="K145" s="25" t="s">
        <v>14</v>
      </c>
      <c r="L145" s="22"/>
      <c r="M145" s="22"/>
      <c r="N145" s="22"/>
      <c r="O145" s="22"/>
      <c r="P145" s="22"/>
      <c r="Q145" s="22"/>
      <c r="R145" s="22"/>
      <c r="S145" s="35"/>
      <c r="U145" s="20" t="str">
        <f t="shared" si="60"/>
        <v/>
      </c>
      <c r="V145" s="13">
        <f t="shared" si="61"/>
        <v>1</v>
      </c>
      <c r="W145" s="13">
        <f>SUM(V$2:V145)</f>
        <v>31</v>
      </c>
      <c r="AA145" s="13">
        <f t="shared" si="63"/>
        <v>0</v>
      </c>
      <c r="AD145" s="20">
        <f t="shared" si="57"/>
        <v>0</v>
      </c>
      <c r="AE145" s="20">
        <f t="shared" si="57"/>
        <v>0</v>
      </c>
      <c r="AF145" s="20">
        <f t="shared" si="50"/>
        <v>0</v>
      </c>
      <c r="AG145" s="20">
        <f t="shared" si="50"/>
        <v>0</v>
      </c>
      <c r="AH145" s="20">
        <f t="shared" si="50"/>
        <v>0</v>
      </c>
      <c r="AI145" s="20">
        <f t="shared" si="50"/>
        <v>0</v>
      </c>
      <c r="AJ145" s="20">
        <f t="shared" si="50"/>
        <v>0</v>
      </c>
      <c r="AK145" s="20"/>
      <c r="AL145" s="20"/>
      <c r="AM145" s="20">
        <f t="shared" si="58"/>
        <v>0</v>
      </c>
      <c r="AN145" s="20">
        <f t="shared" si="51"/>
        <v>0</v>
      </c>
      <c r="AO145" s="20">
        <f t="shared" si="51"/>
        <v>0</v>
      </c>
      <c r="AP145" s="20">
        <f t="shared" si="51"/>
        <v>0</v>
      </c>
      <c r="AQ145" s="20">
        <f t="shared" si="51"/>
        <v>0</v>
      </c>
      <c r="AR145" s="20">
        <f t="shared" si="51"/>
        <v>1</v>
      </c>
      <c r="AS145" s="20">
        <f t="shared" si="51"/>
        <v>0</v>
      </c>
    </row>
    <row r="146" spans="1:45" x14ac:dyDescent="0.25">
      <c r="A146" s="13" t="str">
        <f>IF(MAX(W$2:W146)=W145,"",MAX(W$2:W146))</f>
        <v/>
      </c>
      <c r="B146" s="34"/>
      <c r="C146" s="20"/>
      <c r="D146" s="20"/>
      <c r="E146" s="23" t="str">
        <f>IF(H146=Kalenderbasis!AH$11,Kalenderbasis!AK$11,IF(H146=Kalenderbasis!AH$12,Kalenderbasis!AK$12,IF(H146=Kalenderbasis!AH$13,Kalenderbasis!AK$13,IF(H146=Kalenderbasis!AH$14,Kalenderbasis!AK$14,IF(H146=Kalenderbasis!AH$15,Kalenderbasis!AK$15,IF(H146=Kalenderbasis!AH$16,Kalenderbasis!AK$16,IF(H146=Kalenderbasis!AH$17,Kalenderbasis!AK$17,IF(H146=Kalenderbasis!AH$18,Kalenderbasis!AK$18,""))))))))</f>
        <v/>
      </c>
      <c r="F146" s="43" t="str">
        <f>IF(C146="K",MAX(F$2:F145)+1,"")</f>
        <v/>
      </c>
      <c r="G146" s="20">
        <f t="shared" si="62"/>
        <v>6</v>
      </c>
      <c r="H146" s="21">
        <f t="shared" si="49"/>
        <v>45800</v>
      </c>
      <c r="I146" s="24" t="str">
        <f>IF(H146=Kalenderbasis!N$7,"Aschermittwoch",IF(H146=Kalenderbasis!H$7,"Karfreitag",IF(H146=Kalenderbasis!F$7,"Ostersonntag",IF(H146=Kalenderbasis!G$7,"Ostermontag",IF(H146=Kalenderbasis!J$7,"Christi Himmelfahrt",IF(H146=Kalenderbasis!K$7,"Pfingst-Sonntag",IF(H146=Kalenderbasis!L$7,"Pfingst-Montag",IF(H146=Kalenderbasis!M$7,"Fronleichnam",IF(H146=Kalenderbasis!Q$7,Kalenderbasis!Q$8,IF(H146=Kalenderbasis!R$7,Kalenderbasis!R$8,IF(H146=Kalenderbasis!S$7,Kalenderbasis!S$8,IF(H146=Kalenderbasis!T$7,Kalenderbasis!T$8,IF(H146=Kalenderbasis!U$7,Kalenderbasis!U$8,IF(H146=Kalenderbasis!V$7,Kalenderbasis!V$8,IF(H146=Kalenderbasis!W$7,Kalenderbasis!W$8,IF(H146=Kalenderbasis!X$7,Kalenderbasis!X$8,IF(H146=Kalenderbasis!Y$7,Kalenderbasis!Y$8,IF(H146=Kalenderbasis!Z$7,Kalenderbasis!Z$8,IF(H146=Kalenderbasis!AA$7,Kalenderbasis!AA$8,IF(H146=Kalenderbasis!AB$7,Kalenderbasis!AB$8,IF(H146=Kalenderbasis!O$7,Kalenderbasis!O$8,IF(H146=Kalenderbasis!P$7,Kalenderbasis!P$8,""))))))))))))))))))))))</f>
        <v/>
      </c>
      <c r="J146" s="20" t="str">
        <f t="shared" si="59"/>
        <v/>
      </c>
      <c r="K146" s="25"/>
      <c r="L146" s="22"/>
      <c r="M146" s="22"/>
      <c r="N146" s="22"/>
      <c r="O146" s="22"/>
      <c r="P146" s="22"/>
      <c r="Q146" s="22"/>
      <c r="R146" s="22"/>
      <c r="S146" s="35"/>
      <c r="U146" s="20" t="str">
        <f t="shared" si="60"/>
        <v/>
      </c>
      <c r="V146" s="13">
        <f t="shared" si="61"/>
        <v>0</v>
      </c>
      <c r="W146" s="13">
        <f>SUM(V$2:V146)</f>
        <v>31</v>
      </c>
      <c r="AA146" s="13">
        <f t="shared" si="63"/>
        <v>0</v>
      </c>
      <c r="AD146" s="20">
        <f t="shared" si="57"/>
        <v>0</v>
      </c>
      <c r="AE146" s="20">
        <f t="shared" si="57"/>
        <v>0</v>
      </c>
      <c r="AF146" s="20">
        <f t="shared" si="50"/>
        <v>0</v>
      </c>
      <c r="AG146" s="20">
        <f t="shared" si="50"/>
        <v>0</v>
      </c>
      <c r="AH146" s="20">
        <f t="shared" si="50"/>
        <v>0</v>
      </c>
      <c r="AI146" s="20">
        <f t="shared" si="50"/>
        <v>0</v>
      </c>
      <c r="AJ146" s="20">
        <f t="shared" si="50"/>
        <v>0</v>
      </c>
      <c r="AK146" s="20"/>
      <c r="AL146" s="20"/>
      <c r="AM146" s="20">
        <f t="shared" si="58"/>
        <v>0</v>
      </c>
      <c r="AN146" s="20">
        <f t="shared" si="51"/>
        <v>0</v>
      </c>
      <c r="AO146" s="20">
        <f t="shared" si="51"/>
        <v>0</v>
      </c>
      <c r="AP146" s="20">
        <f t="shared" si="51"/>
        <v>0</v>
      </c>
      <c r="AQ146" s="20">
        <f t="shared" si="51"/>
        <v>0</v>
      </c>
      <c r="AR146" s="20">
        <f t="shared" si="51"/>
        <v>0</v>
      </c>
      <c r="AS146" s="20">
        <f t="shared" si="51"/>
        <v>0</v>
      </c>
    </row>
    <row r="147" spans="1:45" x14ac:dyDescent="0.25">
      <c r="A147" s="13" t="str">
        <f>IF(MAX(W$2:W147)=W146,"",MAX(W$2:W147))</f>
        <v/>
      </c>
      <c r="B147" s="34"/>
      <c r="C147" s="20"/>
      <c r="D147" s="20"/>
      <c r="E147" s="23" t="str">
        <f>IF(H147=Kalenderbasis!AH$11,Kalenderbasis!AK$11,IF(H147=Kalenderbasis!AH$12,Kalenderbasis!AK$12,IF(H147=Kalenderbasis!AH$13,Kalenderbasis!AK$13,IF(H147=Kalenderbasis!AH$14,Kalenderbasis!AK$14,IF(H147=Kalenderbasis!AH$15,Kalenderbasis!AK$15,IF(H147=Kalenderbasis!AH$16,Kalenderbasis!AK$16,IF(H147=Kalenderbasis!AH$17,Kalenderbasis!AK$17,IF(H147=Kalenderbasis!AH$18,Kalenderbasis!AK$18,""))))))))</f>
        <v/>
      </c>
      <c r="F147" s="43" t="str">
        <f>IF(C147="K",MAX(F$2:F146)+1,"")</f>
        <v/>
      </c>
      <c r="G147" s="20">
        <f t="shared" si="62"/>
        <v>7</v>
      </c>
      <c r="H147" s="21">
        <f t="shared" si="49"/>
        <v>45801</v>
      </c>
      <c r="I147" s="24" t="str">
        <f>IF(H147=Kalenderbasis!N$7,"Aschermittwoch",IF(H147=Kalenderbasis!H$7,"Karfreitag",IF(H147=Kalenderbasis!F$7,"Ostersonntag",IF(H147=Kalenderbasis!G$7,"Ostermontag",IF(H147=Kalenderbasis!J$7,"Christi Himmelfahrt",IF(H147=Kalenderbasis!K$7,"Pfingst-Sonntag",IF(H147=Kalenderbasis!L$7,"Pfingst-Montag",IF(H147=Kalenderbasis!M$7,"Fronleichnam",IF(H147=Kalenderbasis!Q$7,Kalenderbasis!Q$8,IF(H147=Kalenderbasis!R$7,Kalenderbasis!R$8,IF(H147=Kalenderbasis!S$7,Kalenderbasis!S$8,IF(H147=Kalenderbasis!T$7,Kalenderbasis!T$8,IF(H147=Kalenderbasis!U$7,Kalenderbasis!U$8,IF(H147=Kalenderbasis!V$7,Kalenderbasis!V$8,IF(H147=Kalenderbasis!W$7,Kalenderbasis!W$8,IF(H147=Kalenderbasis!X$7,Kalenderbasis!X$8,IF(H147=Kalenderbasis!Y$7,Kalenderbasis!Y$8,IF(H147=Kalenderbasis!Z$7,Kalenderbasis!Z$8,IF(H147=Kalenderbasis!AA$7,Kalenderbasis!AA$8,IF(H147=Kalenderbasis!AB$7,Kalenderbasis!AB$8,IF(H147=Kalenderbasis!O$7,Kalenderbasis!O$8,IF(H147=Kalenderbasis!P$7,Kalenderbasis!P$8,""))))))))))))))))))))))</f>
        <v/>
      </c>
      <c r="J147" s="20" t="str">
        <f t="shared" si="59"/>
        <v/>
      </c>
      <c r="K147" s="25"/>
      <c r="L147" s="22"/>
      <c r="M147" s="22"/>
      <c r="N147" s="22"/>
      <c r="O147" s="22"/>
      <c r="P147" s="22"/>
      <c r="Q147" s="22"/>
      <c r="R147" s="22"/>
      <c r="S147" s="35"/>
      <c r="U147" s="20" t="str">
        <f t="shared" si="60"/>
        <v/>
      </c>
      <c r="V147" s="13">
        <f t="shared" si="61"/>
        <v>0</v>
      </c>
      <c r="W147" s="13">
        <f>SUM(V$2:V147)</f>
        <v>31</v>
      </c>
      <c r="AA147" s="13">
        <f t="shared" si="63"/>
        <v>0</v>
      </c>
      <c r="AD147" s="20">
        <f t="shared" si="57"/>
        <v>0</v>
      </c>
      <c r="AE147" s="20">
        <f t="shared" si="57"/>
        <v>0</v>
      </c>
      <c r="AF147" s="20">
        <f t="shared" si="50"/>
        <v>0</v>
      </c>
      <c r="AG147" s="20">
        <f t="shared" si="50"/>
        <v>0</v>
      </c>
      <c r="AH147" s="20">
        <f t="shared" si="50"/>
        <v>0</v>
      </c>
      <c r="AI147" s="20">
        <f t="shared" si="50"/>
        <v>0</v>
      </c>
      <c r="AJ147" s="20">
        <f t="shared" si="50"/>
        <v>0</v>
      </c>
      <c r="AK147" s="20"/>
      <c r="AL147" s="20"/>
      <c r="AM147" s="20">
        <f t="shared" si="58"/>
        <v>0</v>
      </c>
      <c r="AN147" s="20">
        <f t="shared" si="51"/>
        <v>0</v>
      </c>
      <c r="AO147" s="20">
        <f t="shared" ref="AN147:AS189" si="64">IF(AND($C147="B",$K147=AO$1),1,0)</f>
        <v>0</v>
      </c>
      <c r="AP147" s="20">
        <f t="shared" si="64"/>
        <v>0</v>
      </c>
      <c r="AQ147" s="20">
        <f t="shared" si="64"/>
        <v>0</v>
      </c>
      <c r="AR147" s="20">
        <f t="shared" si="64"/>
        <v>0</v>
      </c>
      <c r="AS147" s="20">
        <f t="shared" si="64"/>
        <v>0</v>
      </c>
    </row>
    <row r="148" spans="1:45" x14ac:dyDescent="0.25">
      <c r="A148" s="13" t="str">
        <f>IF(MAX(W$2:W148)=W147,"",MAX(W$2:W148))</f>
        <v/>
      </c>
      <c r="B148" s="34"/>
      <c r="C148" s="20"/>
      <c r="D148" s="20"/>
      <c r="E148" s="23" t="str">
        <f>IF(H148=Kalenderbasis!AH$11,Kalenderbasis!AK$11,IF(H148=Kalenderbasis!AH$12,Kalenderbasis!AK$12,IF(H148=Kalenderbasis!AH$13,Kalenderbasis!AK$13,IF(H148=Kalenderbasis!AH$14,Kalenderbasis!AK$14,IF(H148=Kalenderbasis!AH$15,Kalenderbasis!AK$15,IF(H148=Kalenderbasis!AH$16,Kalenderbasis!AK$16,IF(H148=Kalenderbasis!AH$17,Kalenderbasis!AK$17,IF(H148=Kalenderbasis!AH$18,Kalenderbasis!AK$18,""))))))))</f>
        <v/>
      </c>
      <c r="F148" s="43" t="str">
        <f>IF(C148="K",MAX(F$2:F147)+1,"")</f>
        <v/>
      </c>
      <c r="G148" s="20">
        <f t="shared" si="62"/>
        <v>1</v>
      </c>
      <c r="H148" s="21">
        <f t="shared" si="49"/>
        <v>45802</v>
      </c>
      <c r="I148" s="24" t="str">
        <f>IF(H148=Kalenderbasis!N$7,"Aschermittwoch",IF(H148=Kalenderbasis!H$7,"Karfreitag",IF(H148=Kalenderbasis!F$7,"Ostersonntag",IF(H148=Kalenderbasis!G$7,"Ostermontag",IF(H148=Kalenderbasis!J$7,"Christi Himmelfahrt",IF(H148=Kalenderbasis!K$7,"Pfingst-Sonntag",IF(H148=Kalenderbasis!L$7,"Pfingst-Montag",IF(H148=Kalenderbasis!M$7,"Fronleichnam",IF(H148=Kalenderbasis!Q$7,Kalenderbasis!Q$8,IF(H148=Kalenderbasis!R$7,Kalenderbasis!R$8,IF(H148=Kalenderbasis!S$7,Kalenderbasis!S$8,IF(H148=Kalenderbasis!T$7,Kalenderbasis!T$8,IF(H148=Kalenderbasis!U$7,Kalenderbasis!U$8,IF(H148=Kalenderbasis!V$7,Kalenderbasis!V$8,IF(H148=Kalenderbasis!W$7,Kalenderbasis!W$8,IF(H148=Kalenderbasis!X$7,Kalenderbasis!X$8,IF(H148=Kalenderbasis!Y$7,Kalenderbasis!Y$8,IF(H148=Kalenderbasis!Z$7,Kalenderbasis!Z$8,IF(H148=Kalenderbasis!AA$7,Kalenderbasis!AA$8,IF(H148=Kalenderbasis!AB$7,Kalenderbasis!AB$8,IF(H148=Kalenderbasis!O$7,Kalenderbasis!O$8,IF(H148=Kalenderbasis!P$7,Kalenderbasis!P$8,""))))))))))))))))))))))</f>
        <v/>
      </c>
      <c r="J148" s="20" t="str">
        <f t="shared" si="59"/>
        <v/>
      </c>
      <c r="K148" s="25"/>
      <c r="L148" s="22"/>
      <c r="M148" s="22"/>
      <c r="N148" s="22"/>
      <c r="O148" s="22"/>
      <c r="P148" s="22"/>
      <c r="Q148" s="22"/>
      <c r="R148" s="22"/>
      <c r="S148" s="35"/>
      <c r="U148" s="20" t="str">
        <f t="shared" si="60"/>
        <v/>
      </c>
      <c r="V148" s="13">
        <f t="shared" si="61"/>
        <v>0</v>
      </c>
      <c r="W148" s="13">
        <f>SUM(V$2:V148)</f>
        <v>31</v>
      </c>
      <c r="AA148" s="13">
        <f t="shared" si="63"/>
        <v>0</v>
      </c>
      <c r="AD148" s="20">
        <f t="shared" si="57"/>
        <v>0</v>
      </c>
      <c r="AE148" s="20">
        <f t="shared" si="57"/>
        <v>0</v>
      </c>
      <c r="AF148" s="20">
        <f t="shared" si="50"/>
        <v>0</v>
      </c>
      <c r="AG148" s="20">
        <f t="shared" si="50"/>
        <v>0</v>
      </c>
      <c r="AH148" s="20">
        <f t="shared" si="50"/>
        <v>0</v>
      </c>
      <c r="AI148" s="20">
        <f t="shared" si="50"/>
        <v>0</v>
      </c>
      <c r="AJ148" s="20">
        <f t="shared" si="50"/>
        <v>0</v>
      </c>
      <c r="AK148" s="20"/>
      <c r="AL148" s="20"/>
      <c r="AM148" s="20">
        <f t="shared" si="58"/>
        <v>0</v>
      </c>
      <c r="AN148" s="20">
        <f t="shared" si="64"/>
        <v>0</v>
      </c>
      <c r="AO148" s="20">
        <f t="shared" si="64"/>
        <v>0</v>
      </c>
      <c r="AP148" s="20">
        <f t="shared" si="64"/>
        <v>0</v>
      </c>
      <c r="AQ148" s="20">
        <f t="shared" si="64"/>
        <v>0</v>
      </c>
      <c r="AR148" s="20">
        <f t="shared" si="64"/>
        <v>0</v>
      </c>
      <c r="AS148" s="20">
        <f t="shared" si="64"/>
        <v>0</v>
      </c>
    </row>
    <row r="149" spans="1:45" x14ac:dyDescent="0.25">
      <c r="A149" s="13" t="str">
        <f>IF(MAX(W$2:W149)=W148,"",MAX(W$2:W149))</f>
        <v/>
      </c>
      <c r="B149" s="34"/>
      <c r="C149" s="20"/>
      <c r="D149" s="20"/>
      <c r="E149" s="23" t="str">
        <f>IF(H149=Kalenderbasis!AH$11,Kalenderbasis!AK$11,IF(H149=Kalenderbasis!AH$12,Kalenderbasis!AK$12,IF(H149=Kalenderbasis!AH$13,Kalenderbasis!AK$13,IF(H149=Kalenderbasis!AH$14,Kalenderbasis!AK$14,IF(H149=Kalenderbasis!AH$15,Kalenderbasis!AK$15,IF(H149=Kalenderbasis!AH$16,Kalenderbasis!AK$16,IF(H149=Kalenderbasis!AH$17,Kalenderbasis!AK$17,IF(H149=Kalenderbasis!AH$18,Kalenderbasis!AK$18,""))))))))</f>
        <v/>
      </c>
      <c r="F149" s="43" t="str">
        <f>IF(C149="K",MAX(F$2:F148)+1,"")</f>
        <v/>
      </c>
      <c r="G149" s="20">
        <f t="shared" si="62"/>
        <v>2</v>
      </c>
      <c r="H149" s="21">
        <f t="shared" si="49"/>
        <v>45803</v>
      </c>
      <c r="I149" s="24" t="str">
        <f>IF(H149=Kalenderbasis!N$7,"Aschermittwoch",IF(H149=Kalenderbasis!H$7,"Karfreitag",IF(H149=Kalenderbasis!F$7,"Ostersonntag",IF(H149=Kalenderbasis!G$7,"Ostermontag",IF(H149=Kalenderbasis!J$7,"Christi Himmelfahrt",IF(H149=Kalenderbasis!K$7,"Pfingst-Sonntag",IF(H149=Kalenderbasis!L$7,"Pfingst-Montag",IF(H149=Kalenderbasis!M$7,"Fronleichnam",IF(H149=Kalenderbasis!Q$7,Kalenderbasis!Q$8,IF(H149=Kalenderbasis!R$7,Kalenderbasis!R$8,IF(H149=Kalenderbasis!S$7,Kalenderbasis!S$8,IF(H149=Kalenderbasis!T$7,Kalenderbasis!T$8,IF(H149=Kalenderbasis!U$7,Kalenderbasis!U$8,IF(H149=Kalenderbasis!V$7,Kalenderbasis!V$8,IF(H149=Kalenderbasis!W$7,Kalenderbasis!W$8,IF(H149=Kalenderbasis!X$7,Kalenderbasis!X$8,IF(H149=Kalenderbasis!Y$7,Kalenderbasis!Y$8,IF(H149=Kalenderbasis!Z$7,Kalenderbasis!Z$8,IF(H149=Kalenderbasis!AA$7,Kalenderbasis!AA$8,IF(H149=Kalenderbasis!AB$7,Kalenderbasis!AB$8,IF(H149=Kalenderbasis!O$7,Kalenderbasis!O$8,IF(H149=Kalenderbasis!P$7,Kalenderbasis!P$8,""))))))))))))))))))))))</f>
        <v/>
      </c>
      <c r="J149" s="20" t="str">
        <f t="shared" si="59"/>
        <v/>
      </c>
      <c r="K149" s="25"/>
      <c r="L149" s="22"/>
      <c r="M149" s="22"/>
      <c r="N149" s="22"/>
      <c r="O149" s="22"/>
      <c r="P149" s="22"/>
      <c r="Q149" s="22"/>
      <c r="R149" s="22"/>
      <c r="S149" s="35"/>
      <c r="U149" s="20" t="str">
        <f t="shared" si="60"/>
        <v/>
      </c>
      <c r="V149" s="13">
        <f t="shared" si="61"/>
        <v>0</v>
      </c>
      <c r="W149" s="13">
        <f>SUM(V$2:V149)</f>
        <v>31</v>
      </c>
      <c r="AA149" s="13">
        <f t="shared" si="63"/>
        <v>0</v>
      </c>
      <c r="AD149" s="20">
        <f t="shared" si="57"/>
        <v>0</v>
      </c>
      <c r="AE149" s="20">
        <f t="shared" si="57"/>
        <v>0</v>
      </c>
      <c r="AF149" s="20">
        <f t="shared" si="50"/>
        <v>0</v>
      </c>
      <c r="AG149" s="20">
        <f t="shared" si="50"/>
        <v>0</v>
      </c>
      <c r="AH149" s="20">
        <f t="shared" si="50"/>
        <v>0</v>
      </c>
      <c r="AI149" s="20">
        <f t="shared" si="50"/>
        <v>0</v>
      </c>
      <c r="AJ149" s="20">
        <f t="shared" si="50"/>
        <v>0</v>
      </c>
      <c r="AK149" s="20"/>
      <c r="AL149" s="20"/>
      <c r="AM149" s="20">
        <f t="shared" si="58"/>
        <v>0</v>
      </c>
      <c r="AN149" s="20">
        <f t="shared" si="64"/>
        <v>0</v>
      </c>
      <c r="AO149" s="20">
        <f t="shared" si="64"/>
        <v>0</v>
      </c>
      <c r="AP149" s="20">
        <f t="shared" si="64"/>
        <v>0</v>
      </c>
      <c r="AQ149" s="20">
        <f t="shared" si="64"/>
        <v>0</v>
      </c>
      <c r="AR149" s="20">
        <f t="shared" si="64"/>
        <v>0</v>
      </c>
      <c r="AS149" s="20">
        <f t="shared" si="64"/>
        <v>0</v>
      </c>
    </row>
    <row r="150" spans="1:45" x14ac:dyDescent="0.25">
      <c r="A150" s="13" t="str">
        <f>IF(MAX(W$2:W150)=W149,"",MAX(W$2:W150))</f>
        <v/>
      </c>
      <c r="B150" s="34"/>
      <c r="C150" s="20"/>
      <c r="D150" s="20"/>
      <c r="E150" s="23" t="str">
        <f>IF(H150=Kalenderbasis!AH$11,Kalenderbasis!AK$11,IF(H150=Kalenderbasis!AH$12,Kalenderbasis!AK$12,IF(H150=Kalenderbasis!AH$13,Kalenderbasis!AK$13,IF(H150=Kalenderbasis!AH$14,Kalenderbasis!AK$14,IF(H150=Kalenderbasis!AH$15,Kalenderbasis!AK$15,IF(H150=Kalenderbasis!AH$16,Kalenderbasis!AK$16,IF(H150=Kalenderbasis!AH$17,Kalenderbasis!AK$17,IF(H150=Kalenderbasis!AH$18,Kalenderbasis!AK$18,""))))))))</f>
        <v/>
      </c>
      <c r="F150" s="43" t="str">
        <f>IF(C150="K",MAX(F$2:F149)+1,"")</f>
        <v/>
      </c>
      <c r="G150" s="20">
        <f t="shared" si="62"/>
        <v>3</v>
      </c>
      <c r="H150" s="21">
        <f t="shared" si="49"/>
        <v>45804</v>
      </c>
      <c r="I150" s="24" t="str">
        <f>IF(H150=Kalenderbasis!N$7,"Aschermittwoch",IF(H150=Kalenderbasis!H$7,"Karfreitag",IF(H150=Kalenderbasis!F$7,"Ostersonntag",IF(H150=Kalenderbasis!G$7,"Ostermontag",IF(H150=Kalenderbasis!J$7,"Christi Himmelfahrt",IF(H150=Kalenderbasis!K$7,"Pfingst-Sonntag",IF(H150=Kalenderbasis!L$7,"Pfingst-Montag",IF(H150=Kalenderbasis!M$7,"Fronleichnam",IF(H150=Kalenderbasis!Q$7,Kalenderbasis!Q$8,IF(H150=Kalenderbasis!R$7,Kalenderbasis!R$8,IF(H150=Kalenderbasis!S$7,Kalenderbasis!S$8,IF(H150=Kalenderbasis!T$7,Kalenderbasis!T$8,IF(H150=Kalenderbasis!U$7,Kalenderbasis!U$8,IF(H150=Kalenderbasis!V$7,Kalenderbasis!V$8,IF(H150=Kalenderbasis!W$7,Kalenderbasis!W$8,IF(H150=Kalenderbasis!X$7,Kalenderbasis!X$8,IF(H150=Kalenderbasis!Y$7,Kalenderbasis!Y$8,IF(H150=Kalenderbasis!Z$7,Kalenderbasis!Z$8,IF(H150=Kalenderbasis!AA$7,Kalenderbasis!AA$8,IF(H150=Kalenderbasis!AB$7,Kalenderbasis!AB$8,IF(H150=Kalenderbasis!O$7,Kalenderbasis!O$8,IF(H150=Kalenderbasis!P$7,Kalenderbasis!P$8,""))))))))))))))))))))))</f>
        <v/>
      </c>
      <c r="J150" s="20" t="str">
        <f t="shared" si="59"/>
        <v/>
      </c>
      <c r="K150" s="25"/>
      <c r="L150" s="22"/>
      <c r="M150" s="22"/>
      <c r="N150" s="22"/>
      <c r="O150" s="22"/>
      <c r="P150" s="22"/>
      <c r="Q150" s="22"/>
      <c r="R150" s="22"/>
      <c r="S150" s="35"/>
      <c r="U150" s="20" t="str">
        <f t="shared" si="60"/>
        <v/>
      </c>
      <c r="V150" s="13">
        <f t="shared" si="61"/>
        <v>0</v>
      </c>
      <c r="W150" s="13">
        <f>SUM(V$2:V150)</f>
        <v>31</v>
      </c>
      <c r="AA150" s="13">
        <f t="shared" si="63"/>
        <v>0</v>
      </c>
      <c r="AD150" s="20">
        <f t="shared" si="57"/>
        <v>0</v>
      </c>
      <c r="AE150" s="20">
        <f t="shared" si="57"/>
        <v>0</v>
      </c>
      <c r="AF150" s="20">
        <f t="shared" si="50"/>
        <v>0</v>
      </c>
      <c r="AG150" s="20">
        <f t="shared" si="50"/>
        <v>0</v>
      </c>
      <c r="AH150" s="20">
        <f t="shared" si="50"/>
        <v>0</v>
      </c>
      <c r="AI150" s="20">
        <f t="shared" si="50"/>
        <v>0</v>
      </c>
      <c r="AJ150" s="20">
        <f t="shared" si="50"/>
        <v>0</v>
      </c>
      <c r="AK150" s="20"/>
      <c r="AL150" s="20"/>
      <c r="AM150" s="20">
        <f t="shared" si="58"/>
        <v>0</v>
      </c>
      <c r="AN150" s="20">
        <f t="shared" si="64"/>
        <v>0</v>
      </c>
      <c r="AO150" s="20">
        <f t="shared" si="64"/>
        <v>0</v>
      </c>
      <c r="AP150" s="20">
        <f t="shared" si="64"/>
        <v>0</v>
      </c>
      <c r="AQ150" s="20">
        <f t="shared" si="64"/>
        <v>0</v>
      </c>
      <c r="AR150" s="20">
        <f t="shared" si="64"/>
        <v>0</v>
      </c>
      <c r="AS150" s="20">
        <f t="shared" si="64"/>
        <v>0</v>
      </c>
    </row>
    <row r="151" spans="1:45" x14ac:dyDescent="0.25">
      <c r="A151" s="13" t="str">
        <f>IF(MAX(W$2:W151)=W150,"",MAX(W$2:W151))</f>
        <v/>
      </c>
      <c r="B151" s="34"/>
      <c r="C151" s="20"/>
      <c r="D151" s="20"/>
      <c r="E151" s="23" t="str">
        <f>IF(H151=Kalenderbasis!AH$11,Kalenderbasis!AK$11,IF(H151=Kalenderbasis!AH$12,Kalenderbasis!AK$12,IF(H151=Kalenderbasis!AH$13,Kalenderbasis!AK$13,IF(H151=Kalenderbasis!AH$14,Kalenderbasis!AK$14,IF(H151=Kalenderbasis!AH$15,Kalenderbasis!AK$15,IF(H151=Kalenderbasis!AH$16,Kalenderbasis!AK$16,IF(H151=Kalenderbasis!AH$17,Kalenderbasis!AK$17,IF(H151=Kalenderbasis!AH$18,Kalenderbasis!AK$18,""))))))))</f>
        <v/>
      </c>
      <c r="F151" s="43" t="str">
        <f>IF(C151="K",MAX(F$2:F150)+1,"")</f>
        <v/>
      </c>
      <c r="G151" s="20">
        <f t="shared" si="62"/>
        <v>4</v>
      </c>
      <c r="H151" s="21">
        <f t="shared" si="49"/>
        <v>45805</v>
      </c>
      <c r="I151" s="24" t="str">
        <f>IF(H151=Kalenderbasis!N$7,"Aschermittwoch",IF(H151=Kalenderbasis!H$7,"Karfreitag",IF(H151=Kalenderbasis!F$7,"Ostersonntag",IF(H151=Kalenderbasis!G$7,"Ostermontag",IF(H151=Kalenderbasis!J$7,"Christi Himmelfahrt",IF(H151=Kalenderbasis!K$7,"Pfingst-Sonntag",IF(H151=Kalenderbasis!L$7,"Pfingst-Montag",IF(H151=Kalenderbasis!M$7,"Fronleichnam",IF(H151=Kalenderbasis!Q$7,Kalenderbasis!Q$8,IF(H151=Kalenderbasis!R$7,Kalenderbasis!R$8,IF(H151=Kalenderbasis!S$7,Kalenderbasis!S$8,IF(H151=Kalenderbasis!T$7,Kalenderbasis!T$8,IF(H151=Kalenderbasis!U$7,Kalenderbasis!U$8,IF(H151=Kalenderbasis!V$7,Kalenderbasis!V$8,IF(H151=Kalenderbasis!W$7,Kalenderbasis!W$8,IF(H151=Kalenderbasis!X$7,Kalenderbasis!X$8,IF(H151=Kalenderbasis!Y$7,Kalenderbasis!Y$8,IF(H151=Kalenderbasis!Z$7,Kalenderbasis!Z$8,IF(H151=Kalenderbasis!AA$7,Kalenderbasis!AA$8,IF(H151=Kalenderbasis!AB$7,Kalenderbasis!AB$8,IF(H151=Kalenderbasis!O$7,Kalenderbasis!O$8,IF(H151=Kalenderbasis!P$7,Kalenderbasis!P$8,""))))))))))))))))))))))</f>
        <v/>
      </c>
      <c r="J151" s="20" t="str">
        <f t="shared" si="59"/>
        <v/>
      </c>
      <c r="K151" s="25"/>
      <c r="L151" s="22"/>
      <c r="M151" s="22"/>
      <c r="N151" s="22"/>
      <c r="O151" s="22"/>
      <c r="P151" s="22"/>
      <c r="Q151" s="22"/>
      <c r="R151" s="22"/>
      <c r="S151" s="35"/>
      <c r="U151" s="20" t="str">
        <f t="shared" si="60"/>
        <v/>
      </c>
      <c r="V151" s="13">
        <f t="shared" si="61"/>
        <v>0</v>
      </c>
      <c r="W151" s="13">
        <f>SUM(V$2:V151)</f>
        <v>31</v>
      </c>
      <c r="AA151" s="13">
        <f t="shared" si="63"/>
        <v>0</v>
      </c>
      <c r="AD151" s="20">
        <f t="shared" si="57"/>
        <v>0</v>
      </c>
      <c r="AE151" s="20">
        <f t="shared" si="57"/>
        <v>0</v>
      </c>
      <c r="AF151" s="20">
        <f t="shared" si="50"/>
        <v>0</v>
      </c>
      <c r="AG151" s="20">
        <f t="shared" si="50"/>
        <v>0</v>
      </c>
      <c r="AH151" s="20">
        <f t="shared" si="50"/>
        <v>0</v>
      </c>
      <c r="AI151" s="20">
        <f t="shared" si="50"/>
        <v>0</v>
      </c>
      <c r="AJ151" s="20">
        <f t="shared" si="50"/>
        <v>0</v>
      </c>
      <c r="AK151" s="20"/>
      <c r="AL151" s="20"/>
      <c r="AM151" s="20">
        <f t="shared" si="58"/>
        <v>0</v>
      </c>
      <c r="AN151" s="20">
        <f t="shared" si="64"/>
        <v>0</v>
      </c>
      <c r="AO151" s="20">
        <f t="shared" si="64"/>
        <v>0</v>
      </c>
      <c r="AP151" s="20">
        <f t="shared" si="64"/>
        <v>0</v>
      </c>
      <c r="AQ151" s="20">
        <f t="shared" si="64"/>
        <v>0</v>
      </c>
      <c r="AR151" s="20">
        <f t="shared" si="64"/>
        <v>0</v>
      </c>
      <c r="AS151" s="20">
        <f t="shared" si="64"/>
        <v>0</v>
      </c>
    </row>
    <row r="152" spans="1:45" x14ac:dyDescent="0.25">
      <c r="A152" s="13" t="str">
        <f>IF(MAX(W$2:W152)=W151,"",MAX(W$2:W152))</f>
        <v/>
      </c>
      <c r="B152" s="34"/>
      <c r="C152" s="20"/>
      <c r="D152" s="20"/>
      <c r="E152" s="23" t="str">
        <f>IF(H152=Kalenderbasis!AH$11,Kalenderbasis!AK$11,IF(H152=Kalenderbasis!AH$12,Kalenderbasis!AK$12,IF(H152=Kalenderbasis!AH$13,Kalenderbasis!AK$13,IF(H152=Kalenderbasis!AH$14,Kalenderbasis!AK$14,IF(H152=Kalenderbasis!AH$15,Kalenderbasis!AK$15,IF(H152=Kalenderbasis!AH$16,Kalenderbasis!AK$16,IF(H152=Kalenderbasis!AH$17,Kalenderbasis!AK$17,IF(H152=Kalenderbasis!AH$18,Kalenderbasis!AK$18,""))))))))</f>
        <v/>
      </c>
      <c r="F152" s="43" t="str">
        <f>IF(C152="K",MAX(F$2:F151)+1,"")</f>
        <v/>
      </c>
      <c r="G152" s="20">
        <f t="shared" si="62"/>
        <v>5</v>
      </c>
      <c r="H152" s="21">
        <f t="shared" si="49"/>
        <v>45806</v>
      </c>
      <c r="I152" s="24" t="str">
        <f>IF(H152=Kalenderbasis!N$7,"Aschermittwoch",IF(H152=Kalenderbasis!H$7,"Karfreitag",IF(H152=Kalenderbasis!F$7,"Ostersonntag",IF(H152=Kalenderbasis!G$7,"Ostermontag",IF(H152=Kalenderbasis!J$7,"Christi Himmelfahrt",IF(H152=Kalenderbasis!K$7,"Pfingst-Sonntag",IF(H152=Kalenderbasis!L$7,"Pfingst-Montag",IF(H152=Kalenderbasis!M$7,"Fronleichnam",IF(H152=Kalenderbasis!Q$7,Kalenderbasis!Q$8,IF(H152=Kalenderbasis!R$7,Kalenderbasis!R$8,IF(H152=Kalenderbasis!S$7,Kalenderbasis!S$8,IF(H152=Kalenderbasis!T$7,Kalenderbasis!T$8,IF(H152=Kalenderbasis!U$7,Kalenderbasis!U$8,IF(H152=Kalenderbasis!V$7,Kalenderbasis!V$8,IF(H152=Kalenderbasis!W$7,Kalenderbasis!W$8,IF(H152=Kalenderbasis!X$7,Kalenderbasis!X$8,IF(H152=Kalenderbasis!Y$7,Kalenderbasis!Y$8,IF(H152=Kalenderbasis!Z$7,Kalenderbasis!Z$8,IF(H152=Kalenderbasis!AA$7,Kalenderbasis!AA$8,IF(H152=Kalenderbasis!AB$7,Kalenderbasis!AB$8,IF(H152=Kalenderbasis!O$7,Kalenderbasis!O$8,IF(H152=Kalenderbasis!P$7,Kalenderbasis!P$8,""))))))))))))))))))))))</f>
        <v>Christi Himmelfahrt</v>
      </c>
      <c r="J152" s="20" t="str">
        <f t="shared" si="59"/>
        <v/>
      </c>
      <c r="K152" s="25"/>
      <c r="L152" s="22"/>
      <c r="M152" s="22"/>
      <c r="N152" s="22"/>
      <c r="O152" s="22"/>
      <c r="P152" s="22"/>
      <c r="Q152" s="22"/>
      <c r="R152" s="22"/>
      <c r="S152" s="35"/>
      <c r="U152" s="20" t="str">
        <f t="shared" si="60"/>
        <v/>
      </c>
      <c r="V152" s="13">
        <f t="shared" si="61"/>
        <v>0</v>
      </c>
      <c r="W152" s="13">
        <f>SUM(V$2:V152)</f>
        <v>31</v>
      </c>
      <c r="AA152" s="13">
        <f t="shared" si="63"/>
        <v>1</v>
      </c>
      <c r="AD152" s="20">
        <f t="shared" si="57"/>
        <v>0</v>
      </c>
      <c r="AE152" s="20">
        <f t="shared" si="57"/>
        <v>0</v>
      </c>
      <c r="AF152" s="20">
        <f t="shared" si="50"/>
        <v>0</v>
      </c>
      <c r="AG152" s="20">
        <f t="shared" si="50"/>
        <v>0</v>
      </c>
      <c r="AH152" s="20">
        <f t="shared" si="50"/>
        <v>0</v>
      </c>
      <c r="AI152" s="20">
        <f t="shared" si="50"/>
        <v>0</v>
      </c>
      <c r="AJ152" s="20">
        <f t="shared" si="50"/>
        <v>0</v>
      </c>
      <c r="AK152" s="20"/>
      <c r="AL152" s="20"/>
      <c r="AM152" s="20">
        <f t="shared" si="58"/>
        <v>0</v>
      </c>
      <c r="AN152" s="20">
        <f t="shared" si="64"/>
        <v>0</v>
      </c>
      <c r="AO152" s="20">
        <f t="shared" si="64"/>
        <v>0</v>
      </c>
      <c r="AP152" s="20">
        <f t="shared" si="64"/>
        <v>0</v>
      </c>
      <c r="AQ152" s="20">
        <f t="shared" si="64"/>
        <v>0</v>
      </c>
      <c r="AR152" s="20">
        <f t="shared" si="64"/>
        <v>0</v>
      </c>
      <c r="AS152" s="20">
        <f t="shared" si="64"/>
        <v>0</v>
      </c>
    </row>
    <row r="153" spans="1:45" x14ac:dyDescent="0.25">
      <c r="A153" s="13" t="str">
        <f>IF(MAX(W$2:W153)=W152,"",MAX(W$2:W153))</f>
        <v/>
      </c>
      <c r="B153" s="34"/>
      <c r="C153" s="20"/>
      <c r="D153" s="20"/>
      <c r="E153" s="23" t="str">
        <f>IF(H153=Kalenderbasis!AH$11,Kalenderbasis!AK$11,IF(H153=Kalenderbasis!AH$12,Kalenderbasis!AK$12,IF(H153=Kalenderbasis!AH$13,Kalenderbasis!AK$13,IF(H153=Kalenderbasis!AH$14,Kalenderbasis!AK$14,IF(H153=Kalenderbasis!AH$15,Kalenderbasis!AK$15,IF(H153=Kalenderbasis!AH$16,Kalenderbasis!AK$16,IF(H153=Kalenderbasis!AH$17,Kalenderbasis!AK$17,IF(H153=Kalenderbasis!AH$18,Kalenderbasis!AK$18,""))))))))</f>
        <v/>
      </c>
      <c r="F153" s="43" t="str">
        <f>IF(C153="K",MAX(F$2:F152)+1,"")</f>
        <v/>
      </c>
      <c r="G153" s="20">
        <f t="shared" si="62"/>
        <v>6</v>
      </c>
      <c r="H153" s="21">
        <f t="shared" si="49"/>
        <v>45807</v>
      </c>
      <c r="I153" s="24" t="str">
        <f>IF(H153=Kalenderbasis!N$7,"Aschermittwoch",IF(H153=Kalenderbasis!H$7,"Karfreitag",IF(H153=Kalenderbasis!F$7,"Ostersonntag",IF(H153=Kalenderbasis!G$7,"Ostermontag",IF(H153=Kalenderbasis!J$7,"Christi Himmelfahrt",IF(H153=Kalenderbasis!K$7,"Pfingst-Sonntag",IF(H153=Kalenderbasis!L$7,"Pfingst-Montag",IF(H153=Kalenderbasis!M$7,"Fronleichnam",IF(H153=Kalenderbasis!Q$7,Kalenderbasis!Q$8,IF(H153=Kalenderbasis!R$7,Kalenderbasis!R$8,IF(H153=Kalenderbasis!S$7,Kalenderbasis!S$8,IF(H153=Kalenderbasis!T$7,Kalenderbasis!T$8,IF(H153=Kalenderbasis!U$7,Kalenderbasis!U$8,IF(H153=Kalenderbasis!V$7,Kalenderbasis!V$8,IF(H153=Kalenderbasis!W$7,Kalenderbasis!W$8,IF(H153=Kalenderbasis!X$7,Kalenderbasis!X$8,IF(H153=Kalenderbasis!Y$7,Kalenderbasis!Y$8,IF(H153=Kalenderbasis!Z$7,Kalenderbasis!Z$8,IF(H153=Kalenderbasis!AA$7,Kalenderbasis!AA$8,IF(H153=Kalenderbasis!AB$7,Kalenderbasis!AB$8,IF(H153=Kalenderbasis!O$7,Kalenderbasis!O$8,IF(H153=Kalenderbasis!P$7,Kalenderbasis!P$8,""))))))))))))))))))))))</f>
        <v/>
      </c>
      <c r="J153" s="20" t="str">
        <f t="shared" si="59"/>
        <v/>
      </c>
      <c r="K153" s="25"/>
      <c r="L153" s="22"/>
      <c r="M153" s="22"/>
      <c r="N153" s="22"/>
      <c r="O153" s="22"/>
      <c r="P153" s="22"/>
      <c r="Q153" s="22"/>
      <c r="R153" s="22"/>
      <c r="S153" s="35"/>
      <c r="U153" s="20" t="str">
        <f t="shared" si="60"/>
        <v/>
      </c>
      <c r="V153" s="13">
        <f t="shared" si="61"/>
        <v>0</v>
      </c>
      <c r="W153" s="13">
        <f>SUM(V$2:V153)</f>
        <v>31</v>
      </c>
      <c r="AA153" s="13">
        <f t="shared" si="63"/>
        <v>0</v>
      </c>
      <c r="AD153" s="20">
        <f t="shared" si="57"/>
        <v>0</v>
      </c>
      <c r="AE153" s="20">
        <f t="shared" si="57"/>
        <v>0</v>
      </c>
      <c r="AF153" s="20">
        <f t="shared" si="50"/>
        <v>0</v>
      </c>
      <c r="AG153" s="20">
        <f t="shared" si="50"/>
        <v>0</v>
      </c>
      <c r="AH153" s="20">
        <f t="shared" ref="AF153:AJ204" si="65">IF(AND($C153="K",$K153=AH$1),1,0)</f>
        <v>0</v>
      </c>
      <c r="AI153" s="20">
        <f t="shared" si="65"/>
        <v>0</v>
      </c>
      <c r="AJ153" s="20">
        <f t="shared" si="65"/>
        <v>0</v>
      </c>
      <c r="AK153" s="20"/>
      <c r="AL153" s="20"/>
      <c r="AM153" s="20">
        <f t="shared" si="58"/>
        <v>0</v>
      </c>
      <c r="AN153" s="20">
        <f t="shared" si="64"/>
        <v>0</v>
      </c>
      <c r="AO153" s="20">
        <f t="shared" si="64"/>
        <v>0</v>
      </c>
      <c r="AP153" s="20">
        <f t="shared" si="64"/>
        <v>0</v>
      </c>
      <c r="AQ153" s="20">
        <f t="shared" si="64"/>
        <v>0</v>
      </c>
      <c r="AR153" s="20">
        <f t="shared" si="64"/>
        <v>0</v>
      </c>
      <c r="AS153" s="20">
        <f t="shared" si="64"/>
        <v>0</v>
      </c>
    </row>
    <row r="154" spans="1:45" x14ac:dyDescent="0.25">
      <c r="A154" s="13" t="str">
        <f>IF(MAX(W$2:W154)=W153,"",MAX(W$2:W154))</f>
        <v/>
      </c>
      <c r="B154" s="34"/>
      <c r="C154" s="20"/>
      <c r="D154" s="20"/>
      <c r="E154" s="23" t="str">
        <f>IF(H154=Kalenderbasis!AH$11,Kalenderbasis!AK$11,IF(H154=Kalenderbasis!AH$12,Kalenderbasis!AK$12,IF(H154=Kalenderbasis!AH$13,Kalenderbasis!AK$13,IF(H154=Kalenderbasis!AH$14,Kalenderbasis!AK$14,IF(H154=Kalenderbasis!AH$15,Kalenderbasis!AK$15,IF(H154=Kalenderbasis!AH$16,Kalenderbasis!AK$16,IF(H154=Kalenderbasis!AH$17,Kalenderbasis!AK$17,IF(H154=Kalenderbasis!AH$18,Kalenderbasis!AK$18,""))))))))</f>
        <v/>
      </c>
      <c r="F154" s="43" t="str">
        <f>IF(C154="K",MAX(F$2:F153)+1,"")</f>
        <v/>
      </c>
      <c r="G154" s="20">
        <f t="shared" si="62"/>
        <v>7</v>
      </c>
      <c r="H154" s="21">
        <f t="shared" si="49"/>
        <v>45808</v>
      </c>
      <c r="I154" s="24" t="str">
        <f>IF(H154=Kalenderbasis!N$7,"Aschermittwoch",IF(H154=Kalenderbasis!H$7,"Karfreitag",IF(H154=Kalenderbasis!F$7,"Ostersonntag",IF(H154=Kalenderbasis!G$7,"Ostermontag",IF(H154=Kalenderbasis!J$7,"Christi Himmelfahrt",IF(H154=Kalenderbasis!K$7,"Pfingst-Sonntag",IF(H154=Kalenderbasis!L$7,"Pfingst-Montag",IF(H154=Kalenderbasis!M$7,"Fronleichnam",IF(H154=Kalenderbasis!Q$7,Kalenderbasis!Q$8,IF(H154=Kalenderbasis!R$7,Kalenderbasis!R$8,IF(H154=Kalenderbasis!S$7,Kalenderbasis!S$8,IF(H154=Kalenderbasis!T$7,Kalenderbasis!T$8,IF(H154=Kalenderbasis!U$7,Kalenderbasis!U$8,IF(H154=Kalenderbasis!V$7,Kalenderbasis!V$8,IF(H154=Kalenderbasis!W$7,Kalenderbasis!W$8,IF(H154=Kalenderbasis!X$7,Kalenderbasis!X$8,IF(H154=Kalenderbasis!Y$7,Kalenderbasis!Y$8,IF(H154=Kalenderbasis!Z$7,Kalenderbasis!Z$8,IF(H154=Kalenderbasis!AA$7,Kalenderbasis!AA$8,IF(H154=Kalenderbasis!AB$7,Kalenderbasis!AB$8,IF(H154=Kalenderbasis!O$7,Kalenderbasis!O$8,IF(H154=Kalenderbasis!P$7,Kalenderbasis!P$8,""))))))))))))))))))))))</f>
        <v/>
      </c>
      <c r="J154" s="20" t="str">
        <f t="shared" si="59"/>
        <v/>
      </c>
      <c r="K154" s="25"/>
      <c r="L154" s="22"/>
      <c r="M154" s="22"/>
      <c r="N154" s="22"/>
      <c r="O154" s="22"/>
      <c r="P154" s="22"/>
      <c r="Q154" s="22"/>
      <c r="R154" s="22"/>
      <c r="S154" s="35"/>
      <c r="U154" s="20" t="str">
        <f t="shared" si="60"/>
        <v/>
      </c>
      <c r="V154" s="13">
        <f t="shared" si="61"/>
        <v>0</v>
      </c>
      <c r="W154" s="13">
        <f>SUM(V$2:V154)</f>
        <v>31</v>
      </c>
      <c r="AA154" s="13">
        <f t="shared" si="63"/>
        <v>0</v>
      </c>
      <c r="AD154" s="20">
        <f t="shared" si="57"/>
        <v>0</v>
      </c>
      <c r="AE154" s="20">
        <f t="shared" si="57"/>
        <v>0</v>
      </c>
      <c r="AF154" s="20">
        <f t="shared" si="65"/>
        <v>0</v>
      </c>
      <c r="AG154" s="20">
        <f t="shared" si="65"/>
        <v>0</v>
      </c>
      <c r="AH154" s="20">
        <f t="shared" si="65"/>
        <v>0</v>
      </c>
      <c r="AI154" s="20">
        <f t="shared" si="65"/>
        <v>0</v>
      </c>
      <c r="AJ154" s="20">
        <f t="shared" si="65"/>
        <v>0</v>
      </c>
      <c r="AK154" s="20"/>
      <c r="AL154" s="20"/>
      <c r="AM154" s="20">
        <f t="shared" si="58"/>
        <v>0</v>
      </c>
      <c r="AN154" s="20">
        <f t="shared" si="64"/>
        <v>0</v>
      </c>
      <c r="AO154" s="20">
        <f t="shared" si="64"/>
        <v>0</v>
      </c>
      <c r="AP154" s="20">
        <f t="shared" si="64"/>
        <v>0</v>
      </c>
      <c r="AQ154" s="20">
        <f t="shared" si="64"/>
        <v>0</v>
      </c>
      <c r="AR154" s="20">
        <f t="shared" si="64"/>
        <v>0</v>
      </c>
      <c r="AS154" s="20">
        <f t="shared" si="64"/>
        <v>0</v>
      </c>
    </row>
    <row r="155" spans="1:45" x14ac:dyDescent="0.25">
      <c r="A155" s="13" t="str">
        <f>IF(MAX(W$2:W155)=W154,"",MAX(W$2:W155))</f>
        <v/>
      </c>
      <c r="B155" s="34"/>
      <c r="C155" s="20"/>
      <c r="D155" s="20"/>
      <c r="E155" s="23" t="str">
        <f>IF(H155=Kalenderbasis!AH$11,Kalenderbasis!AK$11,IF(H155=Kalenderbasis!AH$12,Kalenderbasis!AK$12,IF(H155=Kalenderbasis!AH$13,Kalenderbasis!AK$13,IF(H155=Kalenderbasis!AH$14,Kalenderbasis!AK$14,IF(H155=Kalenderbasis!AH$15,Kalenderbasis!AK$15,IF(H155=Kalenderbasis!AH$16,Kalenderbasis!AK$16,IF(H155=Kalenderbasis!AH$17,Kalenderbasis!AK$17,IF(H155=Kalenderbasis!AH$18,Kalenderbasis!AK$18,""))))))))</f>
        <v/>
      </c>
      <c r="F155" s="43" t="str">
        <f>IF(C155="K",MAX(F$2:F154)+1,"")</f>
        <v/>
      </c>
      <c r="G155" s="20">
        <f t="shared" si="62"/>
        <v>1</v>
      </c>
      <c r="H155" s="21">
        <f t="shared" si="49"/>
        <v>45809</v>
      </c>
      <c r="I155" s="24" t="str">
        <f>IF(H155=Kalenderbasis!N$7,"Aschermittwoch",IF(H155=Kalenderbasis!H$7,"Karfreitag",IF(H155=Kalenderbasis!F$7,"Ostersonntag",IF(H155=Kalenderbasis!G$7,"Ostermontag",IF(H155=Kalenderbasis!J$7,"Christi Himmelfahrt",IF(H155=Kalenderbasis!K$7,"Pfingst-Sonntag",IF(H155=Kalenderbasis!L$7,"Pfingst-Montag",IF(H155=Kalenderbasis!M$7,"Fronleichnam",IF(H155=Kalenderbasis!Q$7,Kalenderbasis!Q$8,IF(H155=Kalenderbasis!R$7,Kalenderbasis!R$8,IF(H155=Kalenderbasis!S$7,Kalenderbasis!S$8,IF(H155=Kalenderbasis!T$7,Kalenderbasis!T$8,IF(H155=Kalenderbasis!U$7,Kalenderbasis!U$8,IF(H155=Kalenderbasis!V$7,Kalenderbasis!V$8,IF(H155=Kalenderbasis!W$7,Kalenderbasis!W$8,IF(H155=Kalenderbasis!X$7,Kalenderbasis!X$8,IF(H155=Kalenderbasis!Y$7,Kalenderbasis!Y$8,IF(H155=Kalenderbasis!Z$7,Kalenderbasis!Z$8,IF(H155=Kalenderbasis!AA$7,Kalenderbasis!AA$8,IF(H155=Kalenderbasis!AB$7,Kalenderbasis!AB$8,IF(H155=Kalenderbasis!O$7,Kalenderbasis!O$8,IF(H155=Kalenderbasis!P$7,Kalenderbasis!P$8,""))))))))))))))))))))))</f>
        <v/>
      </c>
      <c r="J155" s="20" t="str">
        <f t="shared" si="59"/>
        <v/>
      </c>
      <c r="K155" s="25"/>
      <c r="L155" s="22"/>
      <c r="M155" s="22"/>
      <c r="N155" s="22"/>
      <c r="O155" s="22"/>
      <c r="P155" s="22"/>
      <c r="Q155" s="22"/>
      <c r="R155" s="22"/>
      <c r="S155" s="35"/>
      <c r="U155" s="20" t="str">
        <f t="shared" si="60"/>
        <v/>
      </c>
      <c r="V155" s="13">
        <f t="shared" si="61"/>
        <v>0</v>
      </c>
      <c r="W155" s="13">
        <f>SUM(V$2:V155)</f>
        <v>31</v>
      </c>
      <c r="AA155" s="13">
        <f t="shared" si="63"/>
        <v>0</v>
      </c>
      <c r="AD155" s="20">
        <f t="shared" si="57"/>
        <v>0</v>
      </c>
      <c r="AE155" s="20">
        <f t="shared" si="57"/>
        <v>0</v>
      </c>
      <c r="AF155" s="20">
        <f t="shared" si="65"/>
        <v>0</v>
      </c>
      <c r="AG155" s="20">
        <f t="shared" si="65"/>
        <v>0</v>
      </c>
      <c r="AH155" s="20">
        <f t="shared" si="65"/>
        <v>0</v>
      </c>
      <c r="AI155" s="20">
        <f t="shared" si="65"/>
        <v>0</v>
      </c>
      <c r="AJ155" s="20">
        <f t="shared" si="65"/>
        <v>0</v>
      </c>
      <c r="AK155" s="20"/>
      <c r="AL155" s="20"/>
      <c r="AM155" s="20">
        <f t="shared" si="58"/>
        <v>0</v>
      </c>
      <c r="AN155" s="20">
        <f t="shared" si="64"/>
        <v>0</v>
      </c>
      <c r="AO155" s="20">
        <f t="shared" si="64"/>
        <v>0</v>
      </c>
      <c r="AP155" s="20">
        <f t="shared" si="64"/>
        <v>0</v>
      </c>
      <c r="AQ155" s="20">
        <f t="shared" si="64"/>
        <v>0</v>
      </c>
      <c r="AR155" s="20">
        <f t="shared" si="64"/>
        <v>0</v>
      </c>
      <c r="AS155" s="20">
        <f t="shared" si="64"/>
        <v>0</v>
      </c>
    </row>
    <row r="156" spans="1:45" x14ac:dyDescent="0.25">
      <c r="A156" s="13" t="str">
        <f>IF(MAX(W$2:W156)=W155,"",MAX(W$2:W156))</f>
        <v/>
      </c>
      <c r="B156" s="34"/>
      <c r="C156" s="20"/>
      <c r="D156" s="20"/>
      <c r="E156" s="23" t="str">
        <f>IF(H156=Kalenderbasis!AH$11,Kalenderbasis!AK$11,IF(H156=Kalenderbasis!AH$12,Kalenderbasis!AK$12,IF(H156=Kalenderbasis!AH$13,Kalenderbasis!AK$13,IF(H156=Kalenderbasis!AH$14,Kalenderbasis!AK$14,IF(H156=Kalenderbasis!AH$15,Kalenderbasis!AK$15,IF(H156=Kalenderbasis!AH$16,Kalenderbasis!AK$16,IF(H156=Kalenderbasis!AH$17,Kalenderbasis!AK$17,IF(H156=Kalenderbasis!AH$18,Kalenderbasis!AK$18,""))))))))</f>
        <v/>
      </c>
      <c r="F156" s="43" t="str">
        <f>IF(C156="K",MAX(F$2:F155)+1,"")</f>
        <v/>
      </c>
      <c r="G156" s="20">
        <f t="shared" si="62"/>
        <v>2</v>
      </c>
      <c r="H156" s="21">
        <f t="shared" si="49"/>
        <v>45810</v>
      </c>
      <c r="I156" s="24" t="str">
        <f>IF(H156=Kalenderbasis!N$7,"Aschermittwoch",IF(H156=Kalenderbasis!H$7,"Karfreitag",IF(H156=Kalenderbasis!F$7,"Ostersonntag",IF(H156=Kalenderbasis!G$7,"Ostermontag",IF(H156=Kalenderbasis!J$7,"Christi Himmelfahrt",IF(H156=Kalenderbasis!K$7,"Pfingst-Sonntag",IF(H156=Kalenderbasis!L$7,"Pfingst-Montag",IF(H156=Kalenderbasis!M$7,"Fronleichnam",IF(H156=Kalenderbasis!Q$7,Kalenderbasis!Q$8,IF(H156=Kalenderbasis!R$7,Kalenderbasis!R$8,IF(H156=Kalenderbasis!S$7,Kalenderbasis!S$8,IF(H156=Kalenderbasis!T$7,Kalenderbasis!T$8,IF(H156=Kalenderbasis!U$7,Kalenderbasis!U$8,IF(H156=Kalenderbasis!V$7,Kalenderbasis!V$8,IF(H156=Kalenderbasis!W$7,Kalenderbasis!W$8,IF(H156=Kalenderbasis!X$7,Kalenderbasis!X$8,IF(H156=Kalenderbasis!Y$7,Kalenderbasis!Y$8,IF(H156=Kalenderbasis!Z$7,Kalenderbasis!Z$8,IF(H156=Kalenderbasis!AA$7,Kalenderbasis!AA$8,IF(H156=Kalenderbasis!AB$7,Kalenderbasis!AB$8,IF(H156=Kalenderbasis!O$7,Kalenderbasis!O$8,IF(H156=Kalenderbasis!P$7,Kalenderbasis!P$8,""))))))))))))))))))))))</f>
        <v/>
      </c>
      <c r="J156" s="20" t="str">
        <f t="shared" si="59"/>
        <v/>
      </c>
      <c r="K156" s="25"/>
      <c r="L156" s="22"/>
      <c r="M156" s="22"/>
      <c r="N156" s="22"/>
      <c r="O156" s="22"/>
      <c r="P156" s="22"/>
      <c r="Q156" s="22"/>
      <c r="R156" s="22"/>
      <c r="S156" s="35"/>
      <c r="U156" s="20" t="str">
        <f t="shared" si="60"/>
        <v/>
      </c>
      <c r="V156" s="13">
        <f t="shared" si="61"/>
        <v>0</v>
      </c>
      <c r="W156" s="13">
        <f>SUM(V$2:V156)</f>
        <v>31</v>
      </c>
      <c r="AA156" s="13">
        <f t="shared" si="63"/>
        <v>0</v>
      </c>
      <c r="AD156" s="20">
        <f t="shared" si="57"/>
        <v>0</v>
      </c>
      <c r="AE156" s="20">
        <f t="shared" si="57"/>
        <v>0</v>
      </c>
      <c r="AF156" s="20">
        <f t="shared" si="65"/>
        <v>0</v>
      </c>
      <c r="AG156" s="20">
        <f t="shared" si="65"/>
        <v>0</v>
      </c>
      <c r="AH156" s="20">
        <f t="shared" si="65"/>
        <v>0</v>
      </c>
      <c r="AI156" s="20">
        <f t="shared" si="65"/>
        <v>0</v>
      </c>
      <c r="AJ156" s="20">
        <f t="shared" si="65"/>
        <v>0</v>
      </c>
      <c r="AK156" s="20"/>
      <c r="AL156" s="20"/>
      <c r="AM156" s="20">
        <f t="shared" si="58"/>
        <v>0</v>
      </c>
      <c r="AN156" s="20">
        <f t="shared" si="64"/>
        <v>0</v>
      </c>
      <c r="AO156" s="20">
        <f t="shared" si="64"/>
        <v>0</v>
      </c>
      <c r="AP156" s="20">
        <f t="shared" si="64"/>
        <v>0</v>
      </c>
      <c r="AQ156" s="20">
        <f t="shared" si="64"/>
        <v>0</v>
      </c>
      <c r="AR156" s="20">
        <f t="shared" si="64"/>
        <v>0</v>
      </c>
      <c r="AS156" s="20">
        <f t="shared" si="64"/>
        <v>0</v>
      </c>
    </row>
    <row r="157" spans="1:45" x14ac:dyDescent="0.25">
      <c r="A157" s="13" t="str">
        <f>IF(MAX(W$2:W157)=W156,"",MAX(W$2:W157))</f>
        <v/>
      </c>
      <c r="B157" s="34"/>
      <c r="C157" s="20"/>
      <c r="D157" s="20"/>
      <c r="E157" s="23" t="str">
        <f>IF(H157=Kalenderbasis!AH$11,Kalenderbasis!AK$11,IF(H157=Kalenderbasis!AH$12,Kalenderbasis!AK$12,IF(H157=Kalenderbasis!AH$13,Kalenderbasis!AK$13,IF(H157=Kalenderbasis!AH$14,Kalenderbasis!AK$14,IF(H157=Kalenderbasis!AH$15,Kalenderbasis!AK$15,IF(H157=Kalenderbasis!AH$16,Kalenderbasis!AK$16,IF(H157=Kalenderbasis!AH$17,Kalenderbasis!AK$17,IF(H157=Kalenderbasis!AH$18,Kalenderbasis!AK$18,""))))))))</f>
        <v/>
      </c>
      <c r="F157" s="43" t="str">
        <f>IF(C157="K",MAX(F$2:F156)+1,"")</f>
        <v/>
      </c>
      <c r="G157" s="20">
        <f t="shared" si="62"/>
        <v>3</v>
      </c>
      <c r="H157" s="21">
        <f t="shared" si="49"/>
        <v>45811</v>
      </c>
      <c r="I157" s="24" t="str">
        <f>IF(H157=Kalenderbasis!N$7,"Aschermittwoch",IF(H157=Kalenderbasis!H$7,"Karfreitag",IF(H157=Kalenderbasis!F$7,"Ostersonntag",IF(H157=Kalenderbasis!G$7,"Ostermontag",IF(H157=Kalenderbasis!J$7,"Christi Himmelfahrt",IF(H157=Kalenderbasis!K$7,"Pfingst-Sonntag",IF(H157=Kalenderbasis!L$7,"Pfingst-Montag",IF(H157=Kalenderbasis!M$7,"Fronleichnam",IF(H157=Kalenderbasis!Q$7,Kalenderbasis!Q$8,IF(H157=Kalenderbasis!R$7,Kalenderbasis!R$8,IF(H157=Kalenderbasis!S$7,Kalenderbasis!S$8,IF(H157=Kalenderbasis!T$7,Kalenderbasis!T$8,IF(H157=Kalenderbasis!U$7,Kalenderbasis!U$8,IF(H157=Kalenderbasis!V$7,Kalenderbasis!V$8,IF(H157=Kalenderbasis!W$7,Kalenderbasis!W$8,IF(H157=Kalenderbasis!X$7,Kalenderbasis!X$8,IF(H157=Kalenderbasis!Y$7,Kalenderbasis!Y$8,IF(H157=Kalenderbasis!Z$7,Kalenderbasis!Z$8,IF(H157=Kalenderbasis!AA$7,Kalenderbasis!AA$8,IF(H157=Kalenderbasis!AB$7,Kalenderbasis!AB$8,IF(H157=Kalenderbasis!O$7,Kalenderbasis!O$8,IF(H157=Kalenderbasis!P$7,Kalenderbasis!P$8,""))))))))))))))))))))))</f>
        <v/>
      </c>
      <c r="J157" s="20" t="str">
        <f t="shared" si="59"/>
        <v/>
      </c>
      <c r="K157" s="25"/>
      <c r="L157" s="22"/>
      <c r="M157" s="22"/>
      <c r="N157" s="22"/>
      <c r="O157" s="22"/>
      <c r="P157" s="22"/>
      <c r="Q157" s="22"/>
      <c r="R157" s="22"/>
      <c r="S157" s="35"/>
      <c r="U157" s="20" t="str">
        <f t="shared" si="60"/>
        <v/>
      </c>
      <c r="V157" s="13">
        <f t="shared" si="61"/>
        <v>0</v>
      </c>
      <c r="W157" s="13">
        <f>SUM(V$2:V157)</f>
        <v>31</v>
      </c>
      <c r="AA157" s="13">
        <f t="shared" si="63"/>
        <v>0</v>
      </c>
      <c r="AD157" s="20">
        <f t="shared" si="57"/>
        <v>0</v>
      </c>
      <c r="AE157" s="20">
        <f t="shared" si="57"/>
        <v>0</v>
      </c>
      <c r="AF157" s="20">
        <f t="shared" si="65"/>
        <v>0</v>
      </c>
      <c r="AG157" s="20">
        <f t="shared" si="65"/>
        <v>0</v>
      </c>
      <c r="AH157" s="20">
        <f t="shared" si="65"/>
        <v>0</v>
      </c>
      <c r="AI157" s="20">
        <f t="shared" si="65"/>
        <v>0</v>
      </c>
      <c r="AJ157" s="20">
        <f t="shared" si="65"/>
        <v>0</v>
      </c>
      <c r="AK157" s="20"/>
      <c r="AL157" s="20"/>
      <c r="AM157" s="20">
        <f t="shared" si="58"/>
        <v>0</v>
      </c>
      <c r="AN157" s="20">
        <f t="shared" si="64"/>
        <v>0</v>
      </c>
      <c r="AO157" s="20">
        <f t="shared" si="64"/>
        <v>0</v>
      </c>
      <c r="AP157" s="20">
        <f t="shared" si="64"/>
        <v>0</v>
      </c>
      <c r="AQ157" s="20">
        <f t="shared" si="64"/>
        <v>0</v>
      </c>
      <c r="AR157" s="20">
        <f t="shared" si="64"/>
        <v>0</v>
      </c>
      <c r="AS157" s="20">
        <f t="shared" si="64"/>
        <v>0</v>
      </c>
    </row>
    <row r="158" spans="1:45" x14ac:dyDescent="0.25">
      <c r="A158" s="13" t="str">
        <f>IF(MAX(W$2:W158)=W157,"",MAX(W$2:W158))</f>
        <v/>
      </c>
      <c r="B158" s="34"/>
      <c r="C158" s="20"/>
      <c r="D158" s="20"/>
      <c r="E158" s="23" t="str">
        <f>IF(H158=Kalenderbasis!AH$11,Kalenderbasis!AK$11,IF(H158=Kalenderbasis!AH$12,Kalenderbasis!AK$12,IF(H158=Kalenderbasis!AH$13,Kalenderbasis!AK$13,IF(H158=Kalenderbasis!AH$14,Kalenderbasis!AK$14,IF(H158=Kalenderbasis!AH$15,Kalenderbasis!AK$15,IF(H158=Kalenderbasis!AH$16,Kalenderbasis!AK$16,IF(H158=Kalenderbasis!AH$17,Kalenderbasis!AK$17,IF(H158=Kalenderbasis!AH$18,Kalenderbasis!AK$18,""))))))))</f>
        <v/>
      </c>
      <c r="F158" s="43" t="str">
        <f>IF(C158="K",MAX(F$2:F157)+1,"")</f>
        <v/>
      </c>
      <c r="G158" s="20">
        <f t="shared" si="62"/>
        <v>4</v>
      </c>
      <c r="H158" s="21">
        <f t="shared" si="49"/>
        <v>45812</v>
      </c>
      <c r="I158" s="24" t="str">
        <f>IF(H158=Kalenderbasis!N$7,"Aschermittwoch",IF(H158=Kalenderbasis!H$7,"Karfreitag",IF(H158=Kalenderbasis!F$7,"Ostersonntag",IF(H158=Kalenderbasis!G$7,"Ostermontag",IF(H158=Kalenderbasis!J$7,"Christi Himmelfahrt",IF(H158=Kalenderbasis!K$7,"Pfingst-Sonntag",IF(H158=Kalenderbasis!L$7,"Pfingst-Montag",IF(H158=Kalenderbasis!M$7,"Fronleichnam",IF(H158=Kalenderbasis!Q$7,Kalenderbasis!Q$8,IF(H158=Kalenderbasis!R$7,Kalenderbasis!R$8,IF(H158=Kalenderbasis!S$7,Kalenderbasis!S$8,IF(H158=Kalenderbasis!T$7,Kalenderbasis!T$8,IF(H158=Kalenderbasis!U$7,Kalenderbasis!U$8,IF(H158=Kalenderbasis!V$7,Kalenderbasis!V$8,IF(H158=Kalenderbasis!W$7,Kalenderbasis!W$8,IF(H158=Kalenderbasis!X$7,Kalenderbasis!X$8,IF(H158=Kalenderbasis!Y$7,Kalenderbasis!Y$8,IF(H158=Kalenderbasis!Z$7,Kalenderbasis!Z$8,IF(H158=Kalenderbasis!AA$7,Kalenderbasis!AA$8,IF(H158=Kalenderbasis!AB$7,Kalenderbasis!AB$8,IF(H158=Kalenderbasis!O$7,Kalenderbasis!O$8,IF(H158=Kalenderbasis!P$7,Kalenderbasis!P$8,""))))))))))))))))))))))</f>
        <v/>
      </c>
      <c r="J158" s="20" t="str">
        <f t="shared" si="59"/>
        <v/>
      </c>
      <c r="K158" s="25"/>
      <c r="L158" s="22"/>
      <c r="M158" s="22"/>
      <c r="N158" s="22"/>
      <c r="O158" s="22"/>
      <c r="P158" s="22"/>
      <c r="Q158" s="22"/>
      <c r="R158" s="22"/>
      <c r="S158" s="35"/>
      <c r="U158" s="20" t="str">
        <f t="shared" si="60"/>
        <v/>
      </c>
      <c r="V158" s="13">
        <f t="shared" si="61"/>
        <v>0</v>
      </c>
      <c r="W158" s="13">
        <f>SUM(V$2:V158)</f>
        <v>31</v>
      </c>
      <c r="AA158" s="13">
        <f t="shared" si="63"/>
        <v>0</v>
      </c>
      <c r="AD158" s="20">
        <f t="shared" si="57"/>
        <v>0</v>
      </c>
      <c r="AE158" s="20">
        <f t="shared" si="57"/>
        <v>0</v>
      </c>
      <c r="AF158" s="20">
        <f t="shared" si="65"/>
        <v>0</v>
      </c>
      <c r="AG158" s="20">
        <f t="shared" si="65"/>
        <v>0</v>
      </c>
      <c r="AH158" s="20">
        <f t="shared" si="65"/>
        <v>0</v>
      </c>
      <c r="AI158" s="20">
        <f t="shared" si="65"/>
        <v>0</v>
      </c>
      <c r="AJ158" s="20">
        <f t="shared" si="65"/>
        <v>0</v>
      </c>
      <c r="AK158" s="20"/>
      <c r="AL158" s="20"/>
      <c r="AM158" s="20">
        <f t="shared" si="58"/>
        <v>0</v>
      </c>
      <c r="AN158" s="20">
        <f t="shared" si="64"/>
        <v>0</v>
      </c>
      <c r="AO158" s="20">
        <f t="shared" si="64"/>
        <v>0</v>
      </c>
      <c r="AP158" s="20">
        <f t="shared" si="64"/>
        <v>0</v>
      </c>
      <c r="AQ158" s="20">
        <f t="shared" si="64"/>
        <v>0</v>
      </c>
      <c r="AR158" s="20">
        <f t="shared" si="64"/>
        <v>0</v>
      </c>
      <c r="AS158" s="20">
        <f t="shared" si="64"/>
        <v>0</v>
      </c>
    </row>
    <row r="159" spans="1:45" x14ac:dyDescent="0.25">
      <c r="A159" s="13">
        <f>IF(MAX(W$2:W159)=W158,"",MAX(W$2:W159))</f>
        <v>32</v>
      </c>
      <c r="B159" s="34" t="s">
        <v>28</v>
      </c>
      <c r="C159" s="20" t="s">
        <v>44</v>
      </c>
      <c r="D159" s="20"/>
      <c r="E159" s="23" t="str">
        <f>IF(H159=Kalenderbasis!AH$11,Kalenderbasis!AK$11,IF(H159=Kalenderbasis!AH$12,Kalenderbasis!AK$12,IF(H159=Kalenderbasis!AH$13,Kalenderbasis!AK$13,IF(H159=Kalenderbasis!AH$14,Kalenderbasis!AK$14,IF(H159=Kalenderbasis!AH$15,Kalenderbasis!AK$15,IF(H159=Kalenderbasis!AH$16,Kalenderbasis!AK$16,IF(H159=Kalenderbasis!AH$17,Kalenderbasis!AK$17,IF(H159=Kalenderbasis!AH$18,Kalenderbasis!AK$18,""))))))))</f>
        <v/>
      </c>
      <c r="F159" s="43" t="str">
        <f>IF(C159="K",MAX(F$2:F158)+1,"")</f>
        <v/>
      </c>
      <c r="G159" s="20">
        <f t="shared" si="62"/>
        <v>5</v>
      </c>
      <c r="H159" s="21">
        <f t="shared" si="49"/>
        <v>45813</v>
      </c>
      <c r="I159" s="24" t="str">
        <f>IF(H159=Kalenderbasis!N$7,"Aschermittwoch",IF(H159=Kalenderbasis!H$7,"Karfreitag",IF(H159=Kalenderbasis!F$7,"Ostersonntag",IF(H159=Kalenderbasis!G$7,"Ostermontag",IF(H159=Kalenderbasis!J$7,"Christi Himmelfahrt",IF(H159=Kalenderbasis!K$7,"Pfingst-Sonntag",IF(H159=Kalenderbasis!L$7,"Pfingst-Montag",IF(H159=Kalenderbasis!M$7,"Fronleichnam",IF(H159=Kalenderbasis!Q$7,Kalenderbasis!Q$8,IF(H159=Kalenderbasis!R$7,Kalenderbasis!R$8,IF(H159=Kalenderbasis!S$7,Kalenderbasis!S$8,IF(H159=Kalenderbasis!T$7,Kalenderbasis!T$8,IF(H159=Kalenderbasis!U$7,Kalenderbasis!U$8,IF(H159=Kalenderbasis!V$7,Kalenderbasis!V$8,IF(H159=Kalenderbasis!W$7,Kalenderbasis!W$8,IF(H159=Kalenderbasis!X$7,Kalenderbasis!X$8,IF(H159=Kalenderbasis!Y$7,Kalenderbasis!Y$8,IF(H159=Kalenderbasis!Z$7,Kalenderbasis!Z$8,IF(H159=Kalenderbasis!AA$7,Kalenderbasis!AA$8,IF(H159=Kalenderbasis!AB$7,Kalenderbasis!AB$8,IF(H159=Kalenderbasis!O$7,Kalenderbasis!O$8,IF(H159=Kalenderbasis!P$7,Kalenderbasis!P$8,""))))))))))))))))))))))</f>
        <v/>
      </c>
      <c r="J159" s="20" t="str">
        <f t="shared" si="59"/>
        <v>Burggraben</v>
      </c>
      <c r="K159" s="25" t="s">
        <v>14</v>
      </c>
      <c r="L159" s="22"/>
      <c r="M159" s="22"/>
      <c r="N159" s="22"/>
      <c r="O159" s="22"/>
      <c r="P159" s="22"/>
      <c r="Q159" s="22"/>
      <c r="R159" s="22"/>
      <c r="S159" s="35"/>
      <c r="U159" s="20" t="str">
        <f t="shared" si="60"/>
        <v/>
      </c>
      <c r="V159" s="13">
        <f t="shared" si="61"/>
        <v>1</v>
      </c>
      <c r="W159" s="13">
        <f>SUM(V$2:V159)</f>
        <v>32</v>
      </c>
      <c r="AA159" s="13">
        <f t="shared" si="63"/>
        <v>0</v>
      </c>
      <c r="AD159" s="20">
        <f t="shared" si="57"/>
        <v>0</v>
      </c>
      <c r="AE159" s="20">
        <f t="shared" si="57"/>
        <v>0</v>
      </c>
      <c r="AF159" s="20">
        <f t="shared" si="65"/>
        <v>0</v>
      </c>
      <c r="AG159" s="20">
        <f t="shared" si="65"/>
        <v>0</v>
      </c>
      <c r="AH159" s="20">
        <f t="shared" si="65"/>
        <v>0</v>
      </c>
      <c r="AI159" s="20">
        <f t="shared" si="65"/>
        <v>0</v>
      </c>
      <c r="AJ159" s="20">
        <f t="shared" si="65"/>
        <v>0</v>
      </c>
      <c r="AK159" s="20"/>
      <c r="AL159" s="20"/>
      <c r="AM159" s="20">
        <f t="shared" si="58"/>
        <v>0</v>
      </c>
      <c r="AN159" s="20">
        <f t="shared" si="64"/>
        <v>0</v>
      </c>
      <c r="AO159" s="20">
        <f t="shared" si="64"/>
        <v>0</v>
      </c>
      <c r="AP159" s="20">
        <f t="shared" si="64"/>
        <v>0</v>
      </c>
      <c r="AQ159" s="20">
        <f t="shared" si="64"/>
        <v>0</v>
      </c>
      <c r="AR159" s="20">
        <f t="shared" si="64"/>
        <v>1</v>
      </c>
      <c r="AS159" s="20">
        <f t="shared" si="64"/>
        <v>0</v>
      </c>
    </row>
    <row r="160" spans="1:45" x14ac:dyDescent="0.25">
      <c r="A160" s="13" t="str">
        <f>IF(MAX(W$2:W160)=W159,"",MAX(W$2:W160))</f>
        <v/>
      </c>
      <c r="B160" s="34"/>
      <c r="C160" s="20"/>
      <c r="D160" s="20"/>
      <c r="E160" s="23" t="str">
        <f>IF(H160=Kalenderbasis!AH$11,Kalenderbasis!AK$11,IF(H160=Kalenderbasis!AH$12,Kalenderbasis!AK$12,IF(H160=Kalenderbasis!AH$13,Kalenderbasis!AK$13,IF(H160=Kalenderbasis!AH$14,Kalenderbasis!AK$14,IF(H160=Kalenderbasis!AH$15,Kalenderbasis!AK$15,IF(H160=Kalenderbasis!AH$16,Kalenderbasis!AK$16,IF(H160=Kalenderbasis!AH$17,Kalenderbasis!AK$17,IF(H160=Kalenderbasis!AH$18,Kalenderbasis!AK$18,""))))))))</f>
        <v/>
      </c>
      <c r="F160" s="43" t="str">
        <f>IF(C160="K",MAX(F$2:F159)+1,"")</f>
        <v/>
      </c>
      <c r="G160" s="20">
        <f t="shared" si="62"/>
        <v>6</v>
      </c>
      <c r="H160" s="21">
        <f t="shared" si="49"/>
        <v>45814</v>
      </c>
      <c r="I160" s="24" t="str">
        <f>IF(H160=Kalenderbasis!N$7,"Aschermittwoch",IF(H160=Kalenderbasis!H$7,"Karfreitag",IF(H160=Kalenderbasis!F$7,"Ostersonntag",IF(H160=Kalenderbasis!G$7,"Ostermontag",IF(H160=Kalenderbasis!J$7,"Christi Himmelfahrt",IF(H160=Kalenderbasis!K$7,"Pfingst-Sonntag",IF(H160=Kalenderbasis!L$7,"Pfingst-Montag",IF(H160=Kalenderbasis!M$7,"Fronleichnam",IF(H160=Kalenderbasis!Q$7,Kalenderbasis!Q$8,IF(H160=Kalenderbasis!R$7,Kalenderbasis!R$8,IF(H160=Kalenderbasis!S$7,Kalenderbasis!S$8,IF(H160=Kalenderbasis!T$7,Kalenderbasis!T$8,IF(H160=Kalenderbasis!U$7,Kalenderbasis!U$8,IF(H160=Kalenderbasis!V$7,Kalenderbasis!V$8,IF(H160=Kalenderbasis!W$7,Kalenderbasis!W$8,IF(H160=Kalenderbasis!X$7,Kalenderbasis!X$8,IF(H160=Kalenderbasis!Y$7,Kalenderbasis!Y$8,IF(H160=Kalenderbasis!Z$7,Kalenderbasis!Z$8,IF(H160=Kalenderbasis!AA$7,Kalenderbasis!AA$8,IF(H160=Kalenderbasis!AB$7,Kalenderbasis!AB$8,IF(H160=Kalenderbasis!O$7,Kalenderbasis!O$8,IF(H160=Kalenderbasis!P$7,Kalenderbasis!P$8,""))))))))))))))))))))))</f>
        <v/>
      </c>
      <c r="J160" s="20" t="str">
        <f t="shared" si="59"/>
        <v/>
      </c>
      <c r="K160" s="25"/>
      <c r="L160" s="22"/>
      <c r="M160" s="22"/>
      <c r="N160" s="22"/>
      <c r="O160" s="22"/>
      <c r="P160" s="22"/>
      <c r="Q160" s="22"/>
      <c r="R160" s="22"/>
      <c r="S160" s="35"/>
      <c r="U160" s="20" t="str">
        <f t="shared" si="60"/>
        <v/>
      </c>
      <c r="V160" s="13">
        <f t="shared" si="61"/>
        <v>0</v>
      </c>
      <c r="W160" s="13">
        <f>SUM(V$2:V160)</f>
        <v>32</v>
      </c>
      <c r="AA160" s="13">
        <f t="shared" si="63"/>
        <v>0</v>
      </c>
      <c r="AD160" s="20">
        <f t="shared" si="57"/>
        <v>0</v>
      </c>
      <c r="AE160" s="20">
        <f t="shared" si="57"/>
        <v>0</v>
      </c>
      <c r="AF160" s="20">
        <f t="shared" si="65"/>
        <v>0</v>
      </c>
      <c r="AG160" s="20">
        <f t="shared" si="65"/>
        <v>0</v>
      </c>
      <c r="AH160" s="20">
        <f t="shared" si="65"/>
        <v>0</v>
      </c>
      <c r="AI160" s="20">
        <f t="shared" si="65"/>
        <v>0</v>
      </c>
      <c r="AJ160" s="20">
        <f t="shared" si="65"/>
        <v>0</v>
      </c>
      <c r="AK160" s="20"/>
      <c r="AL160" s="20"/>
      <c r="AM160" s="20">
        <f t="shared" si="58"/>
        <v>0</v>
      </c>
      <c r="AN160" s="20">
        <f t="shared" si="64"/>
        <v>0</v>
      </c>
      <c r="AO160" s="20">
        <f t="shared" si="64"/>
        <v>0</v>
      </c>
      <c r="AP160" s="20">
        <f t="shared" si="64"/>
        <v>0</v>
      </c>
      <c r="AQ160" s="20">
        <f t="shared" si="64"/>
        <v>0</v>
      </c>
      <c r="AR160" s="20">
        <f t="shared" si="64"/>
        <v>0</v>
      </c>
      <c r="AS160" s="20">
        <f t="shared" si="64"/>
        <v>0</v>
      </c>
    </row>
    <row r="161" spans="1:45" x14ac:dyDescent="0.25">
      <c r="A161" s="13" t="str">
        <f>IF(MAX(W$2:W161)=W160,"",MAX(W$2:W161))</f>
        <v/>
      </c>
      <c r="B161" s="34"/>
      <c r="C161" s="20"/>
      <c r="D161" s="20"/>
      <c r="E161" s="23" t="str">
        <f>IF(H161=Kalenderbasis!AH$11,Kalenderbasis!AK$11,IF(H161=Kalenderbasis!AH$12,Kalenderbasis!AK$12,IF(H161=Kalenderbasis!AH$13,Kalenderbasis!AK$13,IF(H161=Kalenderbasis!AH$14,Kalenderbasis!AK$14,IF(H161=Kalenderbasis!AH$15,Kalenderbasis!AK$15,IF(H161=Kalenderbasis!AH$16,Kalenderbasis!AK$16,IF(H161=Kalenderbasis!AH$17,Kalenderbasis!AK$17,IF(H161=Kalenderbasis!AH$18,Kalenderbasis!AK$18,""))))))))</f>
        <v/>
      </c>
      <c r="F161" s="43" t="str">
        <f>IF(C161="K",MAX(F$2:F160)+1,"")</f>
        <v/>
      </c>
      <c r="G161" s="20">
        <f t="shared" si="62"/>
        <v>7</v>
      </c>
      <c r="H161" s="21">
        <f t="shared" si="49"/>
        <v>45815</v>
      </c>
      <c r="I161" s="24" t="str">
        <f>IF(H161=Kalenderbasis!N$7,"Aschermittwoch",IF(H161=Kalenderbasis!H$7,"Karfreitag",IF(H161=Kalenderbasis!F$7,"Ostersonntag",IF(H161=Kalenderbasis!G$7,"Ostermontag",IF(H161=Kalenderbasis!J$7,"Christi Himmelfahrt",IF(H161=Kalenderbasis!K$7,"Pfingst-Sonntag",IF(H161=Kalenderbasis!L$7,"Pfingst-Montag",IF(H161=Kalenderbasis!M$7,"Fronleichnam",IF(H161=Kalenderbasis!Q$7,Kalenderbasis!Q$8,IF(H161=Kalenderbasis!R$7,Kalenderbasis!R$8,IF(H161=Kalenderbasis!S$7,Kalenderbasis!S$8,IF(H161=Kalenderbasis!T$7,Kalenderbasis!T$8,IF(H161=Kalenderbasis!U$7,Kalenderbasis!U$8,IF(H161=Kalenderbasis!V$7,Kalenderbasis!V$8,IF(H161=Kalenderbasis!W$7,Kalenderbasis!W$8,IF(H161=Kalenderbasis!X$7,Kalenderbasis!X$8,IF(H161=Kalenderbasis!Y$7,Kalenderbasis!Y$8,IF(H161=Kalenderbasis!Z$7,Kalenderbasis!Z$8,IF(H161=Kalenderbasis!AA$7,Kalenderbasis!AA$8,IF(H161=Kalenderbasis!AB$7,Kalenderbasis!AB$8,IF(H161=Kalenderbasis!O$7,Kalenderbasis!O$8,IF(H161=Kalenderbasis!P$7,Kalenderbasis!P$8,""))))))))))))))))))))))</f>
        <v/>
      </c>
      <c r="J161" s="20" t="str">
        <f t="shared" si="59"/>
        <v/>
      </c>
      <c r="K161" s="25"/>
      <c r="L161" s="22"/>
      <c r="M161" s="22"/>
      <c r="N161" s="22"/>
      <c r="O161" s="22"/>
      <c r="P161" s="22"/>
      <c r="Q161" s="22"/>
      <c r="R161" s="22"/>
      <c r="S161" s="35"/>
      <c r="U161" s="20" t="str">
        <f t="shared" si="60"/>
        <v/>
      </c>
      <c r="V161" s="13">
        <f t="shared" si="61"/>
        <v>0</v>
      </c>
      <c r="W161" s="13">
        <f>SUM(V$2:V161)</f>
        <v>32</v>
      </c>
      <c r="AA161" s="13">
        <f t="shared" si="63"/>
        <v>0</v>
      </c>
      <c r="AD161" s="20">
        <f t="shared" si="57"/>
        <v>0</v>
      </c>
      <c r="AE161" s="20">
        <f t="shared" si="57"/>
        <v>0</v>
      </c>
      <c r="AF161" s="20">
        <f t="shared" si="65"/>
        <v>0</v>
      </c>
      <c r="AG161" s="20">
        <f t="shared" si="65"/>
        <v>0</v>
      </c>
      <c r="AH161" s="20">
        <f t="shared" si="65"/>
        <v>0</v>
      </c>
      <c r="AI161" s="20">
        <f t="shared" si="65"/>
        <v>0</v>
      </c>
      <c r="AJ161" s="20">
        <f t="shared" si="65"/>
        <v>0</v>
      </c>
      <c r="AK161" s="20"/>
      <c r="AL161" s="20"/>
      <c r="AM161" s="20">
        <f t="shared" si="58"/>
        <v>0</v>
      </c>
      <c r="AN161" s="20">
        <f t="shared" si="64"/>
        <v>0</v>
      </c>
      <c r="AO161" s="20">
        <f t="shared" si="64"/>
        <v>0</v>
      </c>
      <c r="AP161" s="20">
        <f t="shared" si="64"/>
        <v>0</v>
      </c>
      <c r="AQ161" s="20">
        <f t="shared" si="64"/>
        <v>0</v>
      </c>
      <c r="AR161" s="20">
        <f t="shared" si="64"/>
        <v>0</v>
      </c>
      <c r="AS161" s="20">
        <f t="shared" si="64"/>
        <v>0</v>
      </c>
    </row>
    <row r="162" spans="1:45" x14ac:dyDescent="0.25">
      <c r="A162" s="13" t="str">
        <f>IF(MAX(W$2:W162)=W161,"",MAX(W$2:W162))</f>
        <v/>
      </c>
      <c r="B162" s="34"/>
      <c r="C162" s="20"/>
      <c r="D162" s="20"/>
      <c r="E162" s="23" t="str">
        <f>IF(H162=Kalenderbasis!AH$11,Kalenderbasis!AK$11,IF(H162=Kalenderbasis!AH$12,Kalenderbasis!AK$12,IF(H162=Kalenderbasis!AH$13,Kalenderbasis!AK$13,IF(H162=Kalenderbasis!AH$14,Kalenderbasis!AK$14,IF(H162=Kalenderbasis!AH$15,Kalenderbasis!AK$15,IF(H162=Kalenderbasis!AH$16,Kalenderbasis!AK$16,IF(H162=Kalenderbasis!AH$17,Kalenderbasis!AK$17,IF(H162=Kalenderbasis!AH$18,Kalenderbasis!AK$18,""))))))))</f>
        <v/>
      </c>
      <c r="F162" s="43" t="str">
        <f>IF(C162="K",MAX(F$2:F161)+1,"")</f>
        <v/>
      </c>
      <c r="G162" s="20">
        <f t="shared" si="62"/>
        <v>1</v>
      </c>
      <c r="H162" s="21">
        <f t="shared" si="49"/>
        <v>45816</v>
      </c>
      <c r="I162" s="24" t="str">
        <f>IF(H162=Kalenderbasis!N$7,"Aschermittwoch",IF(H162=Kalenderbasis!H$7,"Karfreitag",IF(H162=Kalenderbasis!F$7,"Ostersonntag",IF(H162=Kalenderbasis!G$7,"Ostermontag",IF(H162=Kalenderbasis!J$7,"Christi Himmelfahrt",IF(H162=Kalenderbasis!K$7,"Pfingst-Sonntag",IF(H162=Kalenderbasis!L$7,"Pfingst-Montag",IF(H162=Kalenderbasis!M$7,"Fronleichnam",IF(H162=Kalenderbasis!Q$7,Kalenderbasis!Q$8,IF(H162=Kalenderbasis!R$7,Kalenderbasis!R$8,IF(H162=Kalenderbasis!S$7,Kalenderbasis!S$8,IF(H162=Kalenderbasis!T$7,Kalenderbasis!T$8,IF(H162=Kalenderbasis!U$7,Kalenderbasis!U$8,IF(H162=Kalenderbasis!V$7,Kalenderbasis!V$8,IF(H162=Kalenderbasis!W$7,Kalenderbasis!W$8,IF(H162=Kalenderbasis!X$7,Kalenderbasis!X$8,IF(H162=Kalenderbasis!Y$7,Kalenderbasis!Y$8,IF(H162=Kalenderbasis!Z$7,Kalenderbasis!Z$8,IF(H162=Kalenderbasis!AA$7,Kalenderbasis!AA$8,IF(H162=Kalenderbasis!AB$7,Kalenderbasis!AB$8,IF(H162=Kalenderbasis!O$7,Kalenderbasis!O$8,IF(H162=Kalenderbasis!P$7,Kalenderbasis!P$8,""))))))))))))))))))))))</f>
        <v>Pfingst-Sonntag</v>
      </c>
      <c r="J162" s="20" t="str">
        <f t="shared" si="59"/>
        <v/>
      </c>
      <c r="K162" s="25"/>
      <c r="L162" s="22"/>
      <c r="M162" s="22"/>
      <c r="N162" s="22"/>
      <c r="O162" s="22"/>
      <c r="P162" s="22"/>
      <c r="Q162" s="22"/>
      <c r="R162" s="22"/>
      <c r="S162" s="35"/>
      <c r="U162" s="20" t="str">
        <f t="shared" si="60"/>
        <v/>
      </c>
      <c r="V162" s="13">
        <f t="shared" si="61"/>
        <v>0</v>
      </c>
      <c r="W162" s="13">
        <f>SUM(V$2:V162)</f>
        <v>32</v>
      </c>
      <c r="AA162" s="13">
        <f t="shared" si="63"/>
        <v>1</v>
      </c>
      <c r="AD162" s="20">
        <f t="shared" si="57"/>
        <v>0</v>
      </c>
      <c r="AE162" s="20">
        <f t="shared" si="57"/>
        <v>0</v>
      </c>
      <c r="AF162" s="20">
        <f t="shared" si="65"/>
        <v>0</v>
      </c>
      <c r="AG162" s="20">
        <f t="shared" si="65"/>
        <v>0</v>
      </c>
      <c r="AH162" s="20">
        <f t="shared" si="65"/>
        <v>0</v>
      </c>
      <c r="AI162" s="20">
        <f t="shared" si="65"/>
        <v>0</v>
      </c>
      <c r="AJ162" s="20">
        <f t="shared" si="65"/>
        <v>0</v>
      </c>
      <c r="AK162" s="20"/>
      <c r="AL162" s="20"/>
      <c r="AM162" s="20">
        <f t="shared" si="58"/>
        <v>0</v>
      </c>
      <c r="AN162" s="20">
        <f t="shared" si="64"/>
        <v>0</v>
      </c>
      <c r="AO162" s="20">
        <f t="shared" si="64"/>
        <v>0</v>
      </c>
      <c r="AP162" s="20">
        <f t="shared" si="64"/>
        <v>0</v>
      </c>
      <c r="AQ162" s="20">
        <f t="shared" si="64"/>
        <v>0</v>
      </c>
      <c r="AR162" s="20">
        <f t="shared" si="64"/>
        <v>0</v>
      </c>
      <c r="AS162" s="20">
        <f t="shared" si="64"/>
        <v>0</v>
      </c>
    </row>
    <row r="163" spans="1:45" x14ac:dyDescent="0.25">
      <c r="A163" s="13" t="str">
        <f>IF(MAX(W$2:W163)=W162,"",MAX(W$2:W163))</f>
        <v/>
      </c>
      <c r="B163" s="34"/>
      <c r="C163" s="20"/>
      <c r="D163" s="20"/>
      <c r="E163" s="23" t="str">
        <f>IF(H163=Kalenderbasis!AH$11,Kalenderbasis!AK$11,IF(H163=Kalenderbasis!AH$12,Kalenderbasis!AK$12,IF(H163=Kalenderbasis!AH$13,Kalenderbasis!AK$13,IF(H163=Kalenderbasis!AH$14,Kalenderbasis!AK$14,IF(H163=Kalenderbasis!AH$15,Kalenderbasis!AK$15,IF(H163=Kalenderbasis!AH$16,Kalenderbasis!AK$16,IF(H163=Kalenderbasis!AH$17,Kalenderbasis!AK$17,IF(H163=Kalenderbasis!AH$18,Kalenderbasis!AK$18,""))))))))</f>
        <v/>
      </c>
      <c r="F163" s="43" t="str">
        <f>IF(C163="K",MAX(F$2:F162)+1,"")</f>
        <v/>
      </c>
      <c r="G163" s="20">
        <f t="shared" si="62"/>
        <v>2</v>
      </c>
      <c r="H163" s="21">
        <f t="shared" si="49"/>
        <v>45817</v>
      </c>
      <c r="I163" s="24" t="str">
        <f>IF(H163=Kalenderbasis!N$7,"Aschermittwoch",IF(H163=Kalenderbasis!H$7,"Karfreitag",IF(H163=Kalenderbasis!F$7,"Ostersonntag",IF(H163=Kalenderbasis!G$7,"Ostermontag",IF(H163=Kalenderbasis!J$7,"Christi Himmelfahrt",IF(H163=Kalenderbasis!K$7,"Pfingst-Sonntag",IF(H163=Kalenderbasis!L$7,"Pfingst-Montag",IF(H163=Kalenderbasis!M$7,"Fronleichnam",IF(H163=Kalenderbasis!Q$7,Kalenderbasis!Q$8,IF(H163=Kalenderbasis!R$7,Kalenderbasis!R$8,IF(H163=Kalenderbasis!S$7,Kalenderbasis!S$8,IF(H163=Kalenderbasis!T$7,Kalenderbasis!T$8,IF(H163=Kalenderbasis!U$7,Kalenderbasis!U$8,IF(H163=Kalenderbasis!V$7,Kalenderbasis!V$8,IF(H163=Kalenderbasis!W$7,Kalenderbasis!W$8,IF(H163=Kalenderbasis!X$7,Kalenderbasis!X$8,IF(H163=Kalenderbasis!Y$7,Kalenderbasis!Y$8,IF(H163=Kalenderbasis!Z$7,Kalenderbasis!Z$8,IF(H163=Kalenderbasis!AA$7,Kalenderbasis!AA$8,IF(H163=Kalenderbasis!AB$7,Kalenderbasis!AB$8,IF(H163=Kalenderbasis!O$7,Kalenderbasis!O$8,IF(H163=Kalenderbasis!P$7,Kalenderbasis!P$8,""))))))))))))))))))))))</f>
        <v>Pfingst-Montag</v>
      </c>
      <c r="J163" s="20" t="str">
        <f t="shared" si="59"/>
        <v/>
      </c>
      <c r="K163" s="25"/>
      <c r="L163" s="22"/>
      <c r="M163" s="22"/>
      <c r="N163" s="22"/>
      <c r="O163" s="22"/>
      <c r="P163" s="22"/>
      <c r="Q163" s="22"/>
      <c r="R163" s="22"/>
      <c r="S163" s="35"/>
      <c r="U163" s="20" t="str">
        <f t="shared" si="60"/>
        <v/>
      </c>
      <c r="V163" s="13">
        <f t="shared" si="61"/>
        <v>0</v>
      </c>
      <c r="W163" s="13">
        <f>SUM(V$2:V163)</f>
        <v>32</v>
      </c>
      <c r="AA163" s="13">
        <f t="shared" si="63"/>
        <v>1</v>
      </c>
      <c r="AD163" s="20">
        <f t="shared" si="57"/>
        <v>0</v>
      </c>
      <c r="AE163" s="20">
        <f t="shared" si="57"/>
        <v>0</v>
      </c>
      <c r="AF163" s="20">
        <f t="shared" si="65"/>
        <v>0</v>
      </c>
      <c r="AG163" s="20">
        <f t="shared" si="65"/>
        <v>0</v>
      </c>
      <c r="AH163" s="20">
        <f t="shared" si="65"/>
        <v>0</v>
      </c>
      <c r="AI163" s="20">
        <f t="shared" si="65"/>
        <v>0</v>
      </c>
      <c r="AJ163" s="20">
        <f t="shared" si="65"/>
        <v>0</v>
      </c>
      <c r="AK163" s="20"/>
      <c r="AL163" s="20"/>
      <c r="AM163" s="20">
        <f t="shared" si="58"/>
        <v>0</v>
      </c>
      <c r="AN163" s="20">
        <f t="shared" si="64"/>
        <v>0</v>
      </c>
      <c r="AO163" s="20">
        <f t="shared" si="64"/>
        <v>0</v>
      </c>
      <c r="AP163" s="20">
        <f t="shared" si="64"/>
        <v>0</v>
      </c>
      <c r="AQ163" s="20">
        <f t="shared" si="64"/>
        <v>0</v>
      </c>
      <c r="AR163" s="20">
        <f t="shared" si="64"/>
        <v>0</v>
      </c>
      <c r="AS163" s="20">
        <f t="shared" si="64"/>
        <v>0</v>
      </c>
    </row>
    <row r="164" spans="1:45" x14ac:dyDescent="0.25">
      <c r="A164" s="13" t="str">
        <f>IF(MAX(W$2:W164)=W163,"",MAX(W$2:W164))</f>
        <v/>
      </c>
      <c r="B164" s="34"/>
      <c r="C164" s="20"/>
      <c r="D164" s="20"/>
      <c r="E164" s="23" t="str">
        <f>IF(H164=Kalenderbasis!AH$11,Kalenderbasis!AK$11,IF(H164=Kalenderbasis!AH$12,Kalenderbasis!AK$12,IF(H164=Kalenderbasis!AH$13,Kalenderbasis!AK$13,IF(H164=Kalenderbasis!AH$14,Kalenderbasis!AK$14,IF(H164=Kalenderbasis!AH$15,Kalenderbasis!AK$15,IF(H164=Kalenderbasis!AH$16,Kalenderbasis!AK$16,IF(H164=Kalenderbasis!AH$17,Kalenderbasis!AK$17,IF(H164=Kalenderbasis!AH$18,Kalenderbasis!AK$18,""))))))))</f>
        <v/>
      </c>
      <c r="F164" s="43" t="str">
        <f>IF(C164="K",MAX(F$2:F163)+1,"")</f>
        <v/>
      </c>
      <c r="G164" s="20">
        <f t="shared" si="62"/>
        <v>3</v>
      </c>
      <c r="H164" s="21">
        <f t="shared" ref="H164:H227" si="66">H163+1</f>
        <v>45818</v>
      </c>
      <c r="I164" s="24" t="str">
        <f>IF(H164=Kalenderbasis!N$7,"Aschermittwoch",IF(H164=Kalenderbasis!H$7,"Karfreitag",IF(H164=Kalenderbasis!F$7,"Ostersonntag",IF(H164=Kalenderbasis!G$7,"Ostermontag",IF(H164=Kalenderbasis!J$7,"Christi Himmelfahrt",IF(H164=Kalenderbasis!K$7,"Pfingst-Sonntag",IF(H164=Kalenderbasis!L$7,"Pfingst-Montag",IF(H164=Kalenderbasis!M$7,"Fronleichnam",IF(H164=Kalenderbasis!Q$7,Kalenderbasis!Q$8,IF(H164=Kalenderbasis!R$7,Kalenderbasis!R$8,IF(H164=Kalenderbasis!S$7,Kalenderbasis!S$8,IF(H164=Kalenderbasis!T$7,Kalenderbasis!T$8,IF(H164=Kalenderbasis!U$7,Kalenderbasis!U$8,IF(H164=Kalenderbasis!V$7,Kalenderbasis!V$8,IF(H164=Kalenderbasis!W$7,Kalenderbasis!W$8,IF(H164=Kalenderbasis!X$7,Kalenderbasis!X$8,IF(H164=Kalenderbasis!Y$7,Kalenderbasis!Y$8,IF(H164=Kalenderbasis!Z$7,Kalenderbasis!Z$8,IF(H164=Kalenderbasis!AA$7,Kalenderbasis!AA$8,IF(H164=Kalenderbasis!AB$7,Kalenderbasis!AB$8,IF(H164=Kalenderbasis!O$7,Kalenderbasis!O$8,IF(H164=Kalenderbasis!P$7,Kalenderbasis!P$8,""))))))))))))))))))))))</f>
        <v/>
      </c>
      <c r="J164" s="20" t="str">
        <f t="shared" si="59"/>
        <v/>
      </c>
      <c r="K164" s="25"/>
      <c r="L164" s="22"/>
      <c r="M164" s="22"/>
      <c r="N164" s="22"/>
      <c r="O164" s="22"/>
      <c r="P164" s="22"/>
      <c r="Q164" s="22"/>
      <c r="R164" s="22"/>
      <c r="S164" s="35"/>
      <c r="U164" s="20" t="str">
        <f t="shared" si="60"/>
        <v/>
      </c>
      <c r="V164" s="13">
        <f t="shared" si="61"/>
        <v>0</v>
      </c>
      <c r="W164" s="13">
        <f>SUM(V$2:V164)</f>
        <v>32</v>
      </c>
      <c r="AA164" s="13">
        <f t="shared" si="63"/>
        <v>0</v>
      </c>
      <c r="AD164" s="20">
        <f t="shared" si="57"/>
        <v>0</v>
      </c>
      <c r="AE164" s="20">
        <f t="shared" si="57"/>
        <v>0</v>
      </c>
      <c r="AF164" s="20">
        <f t="shared" si="65"/>
        <v>0</v>
      </c>
      <c r="AG164" s="20">
        <f t="shared" si="65"/>
        <v>0</v>
      </c>
      <c r="AH164" s="20">
        <f t="shared" si="65"/>
        <v>0</v>
      </c>
      <c r="AI164" s="20">
        <f t="shared" si="65"/>
        <v>0</v>
      </c>
      <c r="AJ164" s="20">
        <f t="shared" si="65"/>
        <v>0</v>
      </c>
      <c r="AK164" s="20"/>
      <c r="AL164" s="20"/>
      <c r="AM164" s="20">
        <f t="shared" si="58"/>
        <v>0</v>
      </c>
      <c r="AN164" s="20">
        <f t="shared" si="64"/>
        <v>0</v>
      </c>
      <c r="AO164" s="20">
        <f t="shared" si="64"/>
        <v>0</v>
      </c>
      <c r="AP164" s="20">
        <f t="shared" si="64"/>
        <v>0</v>
      </c>
      <c r="AQ164" s="20">
        <f t="shared" si="64"/>
        <v>0</v>
      </c>
      <c r="AR164" s="20">
        <f t="shared" si="64"/>
        <v>0</v>
      </c>
      <c r="AS164" s="20">
        <f t="shared" si="64"/>
        <v>0</v>
      </c>
    </row>
    <row r="165" spans="1:45" x14ac:dyDescent="0.25">
      <c r="A165" s="13" t="str">
        <f>IF(MAX(W$2:W165)=W164,"",MAX(W$2:W165))</f>
        <v/>
      </c>
      <c r="B165" s="34"/>
      <c r="C165" s="20"/>
      <c r="D165" s="20"/>
      <c r="E165" s="23" t="str">
        <f>IF(H165=Kalenderbasis!AH$11,Kalenderbasis!AK$11,IF(H165=Kalenderbasis!AH$12,Kalenderbasis!AK$12,IF(H165=Kalenderbasis!AH$13,Kalenderbasis!AK$13,IF(H165=Kalenderbasis!AH$14,Kalenderbasis!AK$14,IF(H165=Kalenderbasis!AH$15,Kalenderbasis!AK$15,IF(H165=Kalenderbasis!AH$16,Kalenderbasis!AK$16,IF(H165=Kalenderbasis!AH$17,Kalenderbasis!AK$17,IF(H165=Kalenderbasis!AH$18,Kalenderbasis!AK$18,""))))))))</f>
        <v/>
      </c>
      <c r="F165" s="43" t="str">
        <f>IF(C165="K",MAX(F$2:F164)+1,"")</f>
        <v/>
      </c>
      <c r="G165" s="20">
        <f t="shared" si="62"/>
        <v>4</v>
      </c>
      <c r="H165" s="21">
        <f t="shared" si="66"/>
        <v>45819</v>
      </c>
      <c r="I165" s="24" t="str">
        <f>IF(H165=Kalenderbasis!N$7,"Aschermittwoch",IF(H165=Kalenderbasis!H$7,"Karfreitag",IF(H165=Kalenderbasis!F$7,"Ostersonntag",IF(H165=Kalenderbasis!G$7,"Ostermontag",IF(H165=Kalenderbasis!J$7,"Christi Himmelfahrt",IF(H165=Kalenderbasis!K$7,"Pfingst-Sonntag",IF(H165=Kalenderbasis!L$7,"Pfingst-Montag",IF(H165=Kalenderbasis!M$7,"Fronleichnam",IF(H165=Kalenderbasis!Q$7,Kalenderbasis!Q$8,IF(H165=Kalenderbasis!R$7,Kalenderbasis!R$8,IF(H165=Kalenderbasis!S$7,Kalenderbasis!S$8,IF(H165=Kalenderbasis!T$7,Kalenderbasis!T$8,IF(H165=Kalenderbasis!U$7,Kalenderbasis!U$8,IF(H165=Kalenderbasis!V$7,Kalenderbasis!V$8,IF(H165=Kalenderbasis!W$7,Kalenderbasis!W$8,IF(H165=Kalenderbasis!X$7,Kalenderbasis!X$8,IF(H165=Kalenderbasis!Y$7,Kalenderbasis!Y$8,IF(H165=Kalenderbasis!Z$7,Kalenderbasis!Z$8,IF(H165=Kalenderbasis!AA$7,Kalenderbasis!AA$8,IF(H165=Kalenderbasis!AB$7,Kalenderbasis!AB$8,IF(H165=Kalenderbasis!O$7,Kalenderbasis!O$8,IF(H165=Kalenderbasis!P$7,Kalenderbasis!P$8,""))))))))))))))))))))))</f>
        <v/>
      </c>
      <c r="J165" s="20" t="str">
        <f t="shared" si="59"/>
        <v/>
      </c>
      <c r="K165" s="25"/>
      <c r="L165" s="22"/>
      <c r="M165" s="22"/>
      <c r="N165" s="22"/>
      <c r="O165" s="22"/>
      <c r="P165" s="22"/>
      <c r="Q165" s="22"/>
      <c r="R165" s="22"/>
      <c r="S165" s="35"/>
      <c r="U165" s="20" t="str">
        <f t="shared" si="60"/>
        <v/>
      </c>
      <c r="V165" s="13">
        <f t="shared" si="61"/>
        <v>0</v>
      </c>
      <c r="W165" s="13">
        <f>SUM(V$2:V165)</f>
        <v>32</v>
      </c>
      <c r="AA165" s="13">
        <f t="shared" si="63"/>
        <v>0</v>
      </c>
      <c r="AD165" s="20">
        <f t="shared" si="57"/>
        <v>0</v>
      </c>
      <c r="AE165" s="20">
        <f t="shared" si="57"/>
        <v>0</v>
      </c>
      <c r="AF165" s="20">
        <f t="shared" si="65"/>
        <v>0</v>
      </c>
      <c r="AG165" s="20">
        <f t="shared" si="65"/>
        <v>0</v>
      </c>
      <c r="AH165" s="20">
        <f t="shared" si="65"/>
        <v>0</v>
      </c>
      <c r="AI165" s="20">
        <f t="shared" si="65"/>
        <v>0</v>
      </c>
      <c r="AJ165" s="20">
        <f t="shared" si="65"/>
        <v>0</v>
      </c>
      <c r="AK165" s="20"/>
      <c r="AL165" s="20"/>
      <c r="AM165" s="20">
        <f t="shared" si="58"/>
        <v>0</v>
      </c>
      <c r="AN165" s="20">
        <f t="shared" si="64"/>
        <v>0</v>
      </c>
      <c r="AO165" s="20">
        <f t="shared" si="64"/>
        <v>0</v>
      </c>
      <c r="AP165" s="20">
        <f t="shared" si="64"/>
        <v>0</v>
      </c>
      <c r="AQ165" s="20">
        <f t="shared" si="64"/>
        <v>0</v>
      </c>
      <c r="AR165" s="20">
        <f t="shared" si="64"/>
        <v>0</v>
      </c>
      <c r="AS165" s="20">
        <f t="shared" si="64"/>
        <v>0</v>
      </c>
    </row>
    <row r="166" spans="1:45" x14ac:dyDescent="0.25">
      <c r="A166" s="13">
        <f>IF(MAX(W$2:W166)=W165,"",MAX(W$2:W166))</f>
        <v>33</v>
      </c>
      <c r="B166" s="34" t="s">
        <v>28</v>
      </c>
      <c r="C166" s="20" t="s">
        <v>29</v>
      </c>
      <c r="D166" s="20"/>
      <c r="E166" s="23" t="str">
        <f>IF(H166=Kalenderbasis!AH$11,Kalenderbasis!AK$11,IF(H166=Kalenderbasis!AH$12,Kalenderbasis!AK$12,IF(H166=Kalenderbasis!AH$13,Kalenderbasis!AK$13,IF(H166=Kalenderbasis!AH$14,Kalenderbasis!AK$14,IF(H166=Kalenderbasis!AH$15,Kalenderbasis!AK$15,IF(H166=Kalenderbasis!AH$16,Kalenderbasis!AK$16,IF(H166=Kalenderbasis!AH$17,Kalenderbasis!AK$17,IF(H166=Kalenderbasis!AH$18,Kalenderbasis!AK$18,""))))))))</f>
        <v/>
      </c>
      <c r="F166" s="43">
        <f>IF(C166="K",MAX(F$2:F165)+1,"")</f>
        <v>1285</v>
      </c>
      <c r="G166" s="20">
        <f t="shared" si="62"/>
        <v>5</v>
      </c>
      <c r="H166" s="21">
        <f t="shared" si="66"/>
        <v>45820</v>
      </c>
      <c r="I166" s="24" t="str">
        <f>IF(H166=Kalenderbasis!N$7,"Aschermittwoch",IF(H166=Kalenderbasis!H$7,"Karfreitag",IF(H166=Kalenderbasis!F$7,"Ostersonntag",IF(H166=Kalenderbasis!G$7,"Ostermontag",IF(H166=Kalenderbasis!J$7,"Christi Himmelfahrt",IF(H166=Kalenderbasis!K$7,"Pfingst-Sonntag",IF(H166=Kalenderbasis!L$7,"Pfingst-Montag",IF(H166=Kalenderbasis!M$7,"Fronleichnam",IF(H166=Kalenderbasis!Q$7,Kalenderbasis!Q$8,IF(H166=Kalenderbasis!R$7,Kalenderbasis!R$8,IF(H166=Kalenderbasis!S$7,Kalenderbasis!S$8,IF(H166=Kalenderbasis!T$7,Kalenderbasis!T$8,IF(H166=Kalenderbasis!U$7,Kalenderbasis!U$8,IF(H166=Kalenderbasis!V$7,Kalenderbasis!V$8,IF(H166=Kalenderbasis!W$7,Kalenderbasis!W$8,IF(H166=Kalenderbasis!X$7,Kalenderbasis!X$8,IF(H166=Kalenderbasis!Y$7,Kalenderbasis!Y$8,IF(H166=Kalenderbasis!Z$7,Kalenderbasis!Z$8,IF(H166=Kalenderbasis!AA$7,Kalenderbasis!AA$8,IF(H166=Kalenderbasis!AB$7,Kalenderbasis!AB$8,IF(H166=Kalenderbasis!O$7,Kalenderbasis!O$8,IF(H166=Kalenderbasis!P$7,Kalenderbasis!P$8,""))))))))))))))))))))))</f>
        <v/>
      </c>
      <c r="J166" s="20" t="s">
        <v>81</v>
      </c>
      <c r="K166" s="25" t="s">
        <v>12</v>
      </c>
      <c r="L166" s="22" t="s">
        <v>98</v>
      </c>
      <c r="M166" s="22"/>
      <c r="N166" s="22"/>
      <c r="O166" s="22"/>
      <c r="P166" s="22"/>
      <c r="Q166" s="22"/>
      <c r="R166" s="22"/>
      <c r="S166" s="35"/>
      <c r="U166" s="20" t="str">
        <f t="shared" si="60"/>
        <v/>
      </c>
      <c r="V166" s="13">
        <f t="shared" si="61"/>
        <v>1</v>
      </c>
      <c r="W166" s="13">
        <f>SUM(V$2:V166)</f>
        <v>33</v>
      </c>
      <c r="AA166" s="13">
        <f t="shared" si="63"/>
        <v>0</v>
      </c>
      <c r="AD166" s="20">
        <f t="shared" si="57"/>
        <v>1</v>
      </c>
      <c r="AE166" s="20">
        <f t="shared" si="57"/>
        <v>0</v>
      </c>
      <c r="AF166" s="20">
        <f t="shared" si="65"/>
        <v>0</v>
      </c>
      <c r="AG166" s="20">
        <f t="shared" si="65"/>
        <v>0</v>
      </c>
      <c r="AH166" s="20">
        <f t="shared" si="65"/>
        <v>0</v>
      </c>
      <c r="AI166" s="20">
        <f t="shared" si="65"/>
        <v>0</v>
      </c>
      <c r="AJ166" s="20">
        <f t="shared" si="65"/>
        <v>0</v>
      </c>
      <c r="AK166" s="20"/>
      <c r="AL166" s="20"/>
      <c r="AM166" s="20">
        <f t="shared" si="58"/>
        <v>0</v>
      </c>
      <c r="AN166" s="20">
        <f t="shared" si="64"/>
        <v>0</v>
      </c>
      <c r="AO166" s="20">
        <f t="shared" si="64"/>
        <v>0</v>
      </c>
      <c r="AP166" s="20">
        <f t="shared" si="64"/>
        <v>0</v>
      </c>
      <c r="AQ166" s="20">
        <f t="shared" si="64"/>
        <v>0</v>
      </c>
      <c r="AR166" s="20">
        <f t="shared" si="64"/>
        <v>0</v>
      </c>
      <c r="AS166" s="20">
        <f t="shared" si="64"/>
        <v>0</v>
      </c>
    </row>
    <row r="167" spans="1:45" x14ac:dyDescent="0.25">
      <c r="A167" s="13" t="str">
        <f>IF(MAX(W$2:W167)=W166,"",MAX(W$2:W167))</f>
        <v/>
      </c>
      <c r="B167" s="34"/>
      <c r="C167" s="20"/>
      <c r="D167" s="20"/>
      <c r="E167" s="23" t="str">
        <f>IF(H167=Kalenderbasis!AH$11,Kalenderbasis!AK$11,IF(H167=Kalenderbasis!AH$12,Kalenderbasis!AK$12,IF(H167=Kalenderbasis!AH$13,Kalenderbasis!AK$13,IF(H167=Kalenderbasis!AH$14,Kalenderbasis!AK$14,IF(H167=Kalenderbasis!AH$15,Kalenderbasis!AK$15,IF(H167=Kalenderbasis!AH$16,Kalenderbasis!AK$16,IF(H167=Kalenderbasis!AH$17,Kalenderbasis!AK$17,IF(H167=Kalenderbasis!AH$18,Kalenderbasis!AK$18,""))))))))</f>
        <v/>
      </c>
      <c r="F167" s="43" t="str">
        <f>IF(C167="K",MAX(F$2:F166)+1,"")</f>
        <v/>
      </c>
      <c r="G167" s="20">
        <f t="shared" si="62"/>
        <v>6</v>
      </c>
      <c r="H167" s="21">
        <f t="shared" si="66"/>
        <v>45821</v>
      </c>
      <c r="I167" s="24" t="str">
        <f>IF(H167=Kalenderbasis!N$7,"Aschermittwoch",IF(H167=Kalenderbasis!H$7,"Karfreitag",IF(H167=Kalenderbasis!F$7,"Ostersonntag",IF(H167=Kalenderbasis!G$7,"Ostermontag",IF(H167=Kalenderbasis!J$7,"Christi Himmelfahrt",IF(H167=Kalenderbasis!K$7,"Pfingst-Sonntag",IF(H167=Kalenderbasis!L$7,"Pfingst-Montag",IF(H167=Kalenderbasis!M$7,"Fronleichnam",IF(H167=Kalenderbasis!Q$7,Kalenderbasis!Q$8,IF(H167=Kalenderbasis!R$7,Kalenderbasis!R$8,IF(H167=Kalenderbasis!S$7,Kalenderbasis!S$8,IF(H167=Kalenderbasis!T$7,Kalenderbasis!T$8,IF(H167=Kalenderbasis!U$7,Kalenderbasis!U$8,IF(H167=Kalenderbasis!V$7,Kalenderbasis!V$8,IF(H167=Kalenderbasis!W$7,Kalenderbasis!W$8,IF(H167=Kalenderbasis!X$7,Kalenderbasis!X$8,IF(H167=Kalenderbasis!Y$7,Kalenderbasis!Y$8,IF(H167=Kalenderbasis!Z$7,Kalenderbasis!Z$8,IF(H167=Kalenderbasis!AA$7,Kalenderbasis!AA$8,IF(H167=Kalenderbasis!AB$7,Kalenderbasis!AB$8,IF(H167=Kalenderbasis!O$7,Kalenderbasis!O$8,IF(H167=Kalenderbasis!P$7,Kalenderbasis!P$8,""))))))))))))))))))))))</f>
        <v/>
      </c>
      <c r="J167" s="20" t="str">
        <f t="shared" si="59"/>
        <v/>
      </c>
      <c r="K167" s="25"/>
      <c r="L167" s="22"/>
      <c r="M167" s="22"/>
      <c r="N167" s="22"/>
      <c r="O167" s="22"/>
      <c r="P167" s="22"/>
      <c r="Q167" s="22"/>
      <c r="R167" s="22"/>
      <c r="S167" s="35"/>
      <c r="U167" s="20" t="str">
        <f t="shared" si="60"/>
        <v/>
      </c>
      <c r="V167" s="13">
        <f t="shared" si="61"/>
        <v>0</v>
      </c>
      <c r="W167" s="13">
        <f>SUM(V$2:V167)</f>
        <v>33</v>
      </c>
      <c r="AA167" s="13">
        <f t="shared" si="63"/>
        <v>0</v>
      </c>
      <c r="AD167" s="20">
        <f t="shared" si="57"/>
        <v>0</v>
      </c>
      <c r="AE167" s="20">
        <f t="shared" si="57"/>
        <v>0</v>
      </c>
      <c r="AF167" s="20">
        <f t="shared" si="65"/>
        <v>0</v>
      </c>
      <c r="AG167" s="20">
        <f t="shared" si="65"/>
        <v>0</v>
      </c>
      <c r="AH167" s="20">
        <f t="shared" si="65"/>
        <v>0</v>
      </c>
      <c r="AI167" s="20">
        <f t="shared" si="65"/>
        <v>0</v>
      </c>
      <c r="AJ167" s="20">
        <f t="shared" si="65"/>
        <v>0</v>
      </c>
      <c r="AK167" s="20"/>
      <c r="AL167" s="20"/>
      <c r="AM167" s="20">
        <f t="shared" si="58"/>
        <v>0</v>
      </c>
      <c r="AN167" s="20">
        <f t="shared" si="64"/>
        <v>0</v>
      </c>
      <c r="AO167" s="20">
        <f t="shared" si="64"/>
        <v>0</v>
      </c>
      <c r="AP167" s="20">
        <f t="shared" si="64"/>
        <v>0</v>
      </c>
      <c r="AQ167" s="20">
        <f t="shared" si="64"/>
        <v>0</v>
      </c>
      <c r="AR167" s="20">
        <f t="shared" si="64"/>
        <v>0</v>
      </c>
      <c r="AS167" s="20">
        <f t="shared" si="64"/>
        <v>0</v>
      </c>
    </row>
    <row r="168" spans="1:45" x14ac:dyDescent="0.25">
      <c r="A168" s="13" t="str">
        <f>IF(MAX(W$2:W168)=W167,"",MAX(W$2:W168))</f>
        <v/>
      </c>
      <c r="B168" s="34"/>
      <c r="C168" s="20"/>
      <c r="D168" s="20"/>
      <c r="E168" s="23" t="str">
        <f>IF(H168=Kalenderbasis!AH$11,Kalenderbasis!AK$11,IF(H168=Kalenderbasis!AH$12,Kalenderbasis!AK$12,IF(H168=Kalenderbasis!AH$13,Kalenderbasis!AK$13,IF(H168=Kalenderbasis!AH$14,Kalenderbasis!AK$14,IF(H168=Kalenderbasis!AH$15,Kalenderbasis!AK$15,IF(H168=Kalenderbasis!AH$16,Kalenderbasis!AK$16,IF(H168=Kalenderbasis!AH$17,Kalenderbasis!AK$17,IF(H168=Kalenderbasis!AH$18,Kalenderbasis!AK$18,""))))))))</f>
        <v/>
      </c>
      <c r="F168" s="43" t="str">
        <f>IF(C168="K",MAX(F$2:F167)+1,"")</f>
        <v/>
      </c>
      <c r="G168" s="20">
        <f t="shared" si="62"/>
        <v>7</v>
      </c>
      <c r="H168" s="21">
        <f t="shared" si="66"/>
        <v>45822</v>
      </c>
      <c r="I168" s="24" t="str">
        <f>IF(H168=Kalenderbasis!N$7,"Aschermittwoch",IF(H168=Kalenderbasis!H$7,"Karfreitag",IF(H168=Kalenderbasis!F$7,"Ostersonntag",IF(H168=Kalenderbasis!G$7,"Ostermontag",IF(H168=Kalenderbasis!J$7,"Christi Himmelfahrt",IF(H168=Kalenderbasis!K$7,"Pfingst-Sonntag",IF(H168=Kalenderbasis!L$7,"Pfingst-Montag",IF(H168=Kalenderbasis!M$7,"Fronleichnam",IF(H168=Kalenderbasis!Q$7,Kalenderbasis!Q$8,IF(H168=Kalenderbasis!R$7,Kalenderbasis!R$8,IF(H168=Kalenderbasis!S$7,Kalenderbasis!S$8,IF(H168=Kalenderbasis!T$7,Kalenderbasis!T$8,IF(H168=Kalenderbasis!U$7,Kalenderbasis!U$8,IF(H168=Kalenderbasis!V$7,Kalenderbasis!V$8,IF(H168=Kalenderbasis!W$7,Kalenderbasis!W$8,IF(H168=Kalenderbasis!X$7,Kalenderbasis!X$8,IF(H168=Kalenderbasis!Y$7,Kalenderbasis!Y$8,IF(H168=Kalenderbasis!Z$7,Kalenderbasis!Z$8,IF(H168=Kalenderbasis!AA$7,Kalenderbasis!AA$8,IF(H168=Kalenderbasis!AB$7,Kalenderbasis!AB$8,IF(H168=Kalenderbasis!O$7,Kalenderbasis!O$8,IF(H168=Kalenderbasis!P$7,Kalenderbasis!P$8,""))))))))))))))))))))))</f>
        <v/>
      </c>
      <c r="J168" s="20" t="str">
        <f t="shared" si="59"/>
        <v/>
      </c>
      <c r="K168" s="25"/>
      <c r="L168" s="22"/>
      <c r="M168" s="22"/>
      <c r="N168" s="22"/>
      <c r="O168" s="22"/>
      <c r="P168" s="22"/>
      <c r="Q168" s="22"/>
      <c r="R168" s="22"/>
      <c r="S168" s="35"/>
      <c r="U168" s="20" t="str">
        <f t="shared" si="60"/>
        <v/>
      </c>
      <c r="V168" s="13">
        <f t="shared" si="61"/>
        <v>0</v>
      </c>
      <c r="W168" s="13">
        <f>SUM(V$2:V168)</f>
        <v>33</v>
      </c>
      <c r="AA168" s="13">
        <f t="shared" si="63"/>
        <v>0</v>
      </c>
      <c r="AD168" s="20">
        <f t="shared" si="57"/>
        <v>0</v>
      </c>
      <c r="AE168" s="20">
        <f t="shared" si="57"/>
        <v>0</v>
      </c>
      <c r="AF168" s="20">
        <f t="shared" si="65"/>
        <v>0</v>
      </c>
      <c r="AG168" s="20">
        <f t="shared" si="65"/>
        <v>0</v>
      </c>
      <c r="AH168" s="20">
        <f t="shared" si="65"/>
        <v>0</v>
      </c>
      <c r="AI168" s="20">
        <f t="shared" si="65"/>
        <v>0</v>
      </c>
      <c r="AJ168" s="20">
        <f t="shared" si="65"/>
        <v>0</v>
      </c>
      <c r="AK168" s="20"/>
      <c r="AL168" s="20"/>
      <c r="AM168" s="20">
        <f t="shared" si="58"/>
        <v>0</v>
      </c>
      <c r="AN168" s="20">
        <f t="shared" si="64"/>
        <v>0</v>
      </c>
      <c r="AO168" s="20">
        <f t="shared" si="64"/>
        <v>0</v>
      </c>
      <c r="AP168" s="20">
        <f t="shared" si="64"/>
        <v>0</v>
      </c>
      <c r="AQ168" s="20">
        <f t="shared" si="64"/>
        <v>0</v>
      </c>
      <c r="AR168" s="20">
        <f t="shared" si="64"/>
        <v>0</v>
      </c>
      <c r="AS168" s="20">
        <f t="shared" si="64"/>
        <v>0</v>
      </c>
    </row>
    <row r="169" spans="1:45" x14ac:dyDescent="0.25">
      <c r="A169" s="13" t="str">
        <f>IF(MAX(W$2:W169)=W168,"",MAX(W$2:W169))</f>
        <v/>
      </c>
      <c r="B169" s="34"/>
      <c r="C169" s="20"/>
      <c r="D169" s="20"/>
      <c r="E169" s="23" t="str">
        <f>IF(H169=Kalenderbasis!AH$11,Kalenderbasis!AK$11,IF(H169=Kalenderbasis!AH$12,Kalenderbasis!AK$12,IF(H169=Kalenderbasis!AH$13,Kalenderbasis!AK$13,IF(H169=Kalenderbasis!AH$14,Kalenderbasis!AK$14,IF(H169=Kalenderbasis!AH$15,Kalenderbasis!AK$15,IF(H169=Kalenderbasis!AH$16,Kalenderbasis!AK$16,IF(H169=Kalenderbasis!AH$17,Kalenderbasis!AK$17,IF(H169=Kalenderbasis!AH$18,Kalenderbasis!AK$18,""))))))))</f>
        <v/>
      </c>
      <c r="F169" s="43" t="str">
        <f>IF(C169="K",MAX(F$2:F168)+1,"")</f>
        <v/>
      </c>
      <c r="G169" s="20">
        <f t="shared" si="62"/>
        <v>1</v>
      </c>
      <c r="H169" s="21">
        <f t="shared" si="66"/>
        <v>45823</v>
      </c>
      <c r="I169" s="24" t="str">
        <f>IF(H169=Kalenderbasis!N$7,"Aschermittwoch",IF(H169=Kalenderbasis!H$7,"Karfreitag",IF(H169=Kalenderbasis!F$7,"Ostersonntag",IF(H169=Kalenderbasis!G$7,"Ostermontag",IF(H169=Kalenderbasis!J$7,"Christi Himmelfahrt",IF(H169=Kalenderbasis!K$7,"Pfingst-Sonntag",IF(H169=Kalenderbasis!L$7,"Pfingst-Montag",IF(H169=Kalenderbasis!M$7,"Fronleichnam",IF(H169=Kalenderbasis!Q$7,Kalenderbasis!Q$8,IF(H169=Kalenderbasis!R$7,Kalenderbasis!R$8,IF(H169=Kalenderbasis!S$7,Kalenderbasis!S$8,IF(H169=Kalenderbasis!T$7,Kalenderbasis!T$8,IF(H169=Kalenderbasis!U$7,Kalenderbasis!U$8,IF(H169=Kalenderbasis!V$7,Kalenderbasis!V$8,IF(H169=Kalenderbasis!W$7,Kalenderbasis!W$8,IF(H169=Kalenderbasis!X$7,Kalenderbasis!X$8,IF(H169=Kalenderbasis!Y$7,Kalenderbasis!Y$8,IF(H169=Kalenderbasis!Z$7,Kalenderbasis!Z$8,IF(H169=Kalenderbasis!AA$7,Kalenderbasis!AA$8,IF(H169=Kalenderbasis!AB$7,Kalenderbasis!AB$8,IF(H169=Kalenderbasis!O$7,Kalenderbasis!O$8,IF(H169=Kalenderbasis!P$7,Kalenderbasis!P$8,""))))))))))))))))))))))</f>
        <v/>
      </c>
      <c r="J169" s="20" t="str">
        <f t="shared" si="59"/>
        <v/>
      </c>
      <c r="K169" s="25"/>
      <c r="L169" s="22"/>
      <c r="M169" s="22"/>
      <c r="N169" s="22"/>
      <c r="O169" s="22"/>
      <c r="P169" s="22"/>
      <c r="Q169" s="22"/>
      <c r="R169" s="22"/>
      <c r="S169" s="35"/>
      <c r="U169" s="20" t="str">
        <f t="shared" si="60"/>
        <v/>
      </c>
      <c r="V169" s="13">
        <f t="shared" si="61"/>
        <v>0</v>
      </c>
      <c r="W169" s="13">
        <f>SUM(V$2:V169)</f>
        <v>33</v>
      </c>
      <c r="AA169" s="13">
        <f t="shared" si="63"/>
        <v>0</v>
      </c>
      <c r="AD169" s="20">
        <f t="shared" si="57"/>
        <v>0</v>
      </c>
      <c r="AE169" s="20">
        <f t="shared" si="57"/>
        <v>0</v>
      </c>
      <c r="AF169" s="20">
        <f t="shared" si="65"/>
        <v>0</v>
      </c>
      <c r="AG169" s="20">
        <f t="shared" si="65"/>
        <v>0</v>
      </c>
      <c r="AH169" s="20">
        <f t="shared" si="65"/>
        <v>0</v>
      </c>
      <c r="AI169" s="20">
        <f t="shared" si="65"/>
        <v>0</v>
      </c>
      <c r="AJ169" s="20">
        <f t="shared" si="65"/>
        <v>0</v>
      </c>
      <c r="AK169" s="20"/>
      <c r="AL169" s="20"/>
      <c r="AM169" s="20">
        <f t="shared" si="58"/>
        <v>0</v>
      </c>
      <c r="AN169" s="20">
        <f t="shared" si="64"/>
        <v>0</v>
      </c>
      <c r="AO169" s="20">
        <f t="shared" si="64"/>
        <v>0</v>
      </c>
      <c r="AP169" s="20">
        <f t="shared" si="64"/>
        <v>0</v>
      </c>
      <c r="AQ169" s="20">
        <f t="shared" si="64"/>
        <v>0</v>
      </c>
      <c r="AR169" s="20">
        <f t="shared" si="64"/>
        <v>0</v>
      </c>
      <c r="AS169" s="20">
        <f t="shared" si="64"/>
        <v>0</v>
      </c>
    </row>
    <row r="170" spans="1:45" x14ac:dyDescent="0.25">
      <c r="A170" s="13" t="str">
        <f>IF(MAX(W$2:W170)=W169,"",MAX(W$2:W170))</f>
        <v/>
      </c>
      <c r="B170" s="34"/>
      <c r="C170" s="20"/>
      <c r="D170" s="20"/>
      <c r="E170" s="23" t="str">
        <f>IF(H170=Kalenderbasis!AH$11,Kalenderbasis!AK$11,IF(H170=Kalenderbasis!AH$12,Kalenderbasis!AK$12,IF(H170=Kalenderbasis!AH$13,Kalenderbasis!AK$13,IF(H170=Kalenderbasis!AH$14,Kalenderbasis!AK$14,IF(H170=Kalenderbasis!AH$15,Kalenderbasis!AK$15,IF(H170=Kalenderbasis!AH$16,Kalenderbasis!AK$16,IF(H170=Kalenderbasis!AH$17,Kalenderbasis!AK$17,IF(H170=Kalenderbasis!AH$18,Kalenderbasis!AK$18,""))))))))</f>
        <v/>
      </c>
      <c r="F170" s="43" t="str">
        <f>IF(C170="K",MAX(F$2:F169)+1,"")</f>
        <v/>
      </c>
      <c r="G170" s="20">
        <f t="shared" si="62"/>
        <v>2</v>
      </c>
      <c r="H170" s="21">
        <f t="shared" si="66"/>
        <v>45824</v>
      </c>
      <c r="I170" s="24" t="str">
        <f>IF(H170=Kalenderbasis!N$7,"Aschermittwoch",IF(H170=Kalenderbasis!H$7,"Karfreitag",IF(H170=Kalenderbasis!F$7,"Ostersonntag",IF(H170=Kalenderbasis!G$7,"Ostermontag",IF(H170=Kalenderbasis!J$7,"Christi Himmelfahrt",IF(H170=Kalenderbasis!K$7,"Pfingst-Sonntag",IF(H170=Kalenderbasis!L$7,"Pfingst-Montag",IF(H170=Kalenderbasis!M$7,"Fronleichnam",IF(H170=Kalenderbasis!Q$7,Kalenderbasis!Q$8,IF(H170=Kalenderbasis!R$7,Kalenderbasis!R$8,IF(H170=Kalenderbasis!S$7,Kalenderbasis!S$8,IF(H170=Kalenderbasis!T$7,Kalenderbasis!T$8,IF(H170=Kalenderbasis!U$7,Kalenderbasis!U$8,IF(H170=Kalenderbasis!V$7,Kalenderbasis!V$8,IF(H170=Kalenderbasis!W$7,Kalenderbasis!W$8,IF(H170=Kalenderbasis!X$7,Kalenderbasis!X$8,IF(H170=Kalenderbasis!Y$7,Kalenderbasis!Y$8,IF(H170=Kalenderbasis!Z$7,Kalenderbasis!Z$8,IF(H170=Kalenderbasis!AA$7,Kalenderbasis!AA$8,IF(H170=Kalenderbasis!AB$7,Kalenderbasis!AB$8,IF(H170=Kalenderbasis!O$7,Kalenderbasis!O$8,IF(H170=Kalenderbasis!P$7,Kalenderbasis!P$8,""))))))))))))))))))))))</f>
        <v/>
      </c>
      <c r="J170" s="20" t="str">
        <f t="shared" si="59"/>
        <v/>
      </c>
      <c r="K170" s="25"/>
      <c r="L170" s="22"/>
      <c r="M170" s="22"/>
      <c r="N170" s="22"/>
      <c r="O170" s="22"/>
      <c r="P170" s="22"/>
      <c r="Q170" s="22"/>
      <c r="R170" s="22"/>
      <c r="S170" s="35"/>
      <c r="U170" s="20" t="str">
        <f t="shared" si="60"/>
        <v/>
      </c>
      <c r="V170" s="13">
        <f t="shared" si="61"/>
        <v>0</v>
      </c>
      <c r="W170" s="13">
        <f>SUM(V$2:V170)</f>
        <v>33</v>
      </c>
      <c r="AA170" s="13">
        <f t="shared" si="63"/>
        <v>0</v>
      </c>
      <c r="AD170" s="20">
        <f t="shared" si="57"/>
        <v>0</v>
      </c>
      <c r="AE170" s="20">
        <f t="shared" si="57"/>
        <v>0</v>
      </c>
      <c r="AF170" s="20">
        <f t="shared" si="65"/>
        <v>0</v>
      </c>
      <c r="AG170" s="20">
        <f t="shared" si="65"/>
        <v>0</v>
      </c>
      <c r="AH170" s="20">
        <f t="shared" si="65"/>
        <v>0</v>
      </c>
      <c r="AI170" s="20">
        <f t="shared" si="65"/>
        <v>0</v>
      </c>
      <c r="AJ170" s="20">
        <f t="shared" si="65"/>
        <v>0</v>
      </c>
      <c r="AK170" s="20"/>
      <c r="AL170" s="20"/>
      <c r="AM170" s="20">
        <f t="shared" si="58"/>
        <v>0</v>
      </c>
      <c r="AN170" s="20">
        <f t="shared" si="64"/>
        <v>0</v>
      </c>
      <c r="AO170" s="20">
        <f t="shared" si="64"/>
        <v>0</v>
      </c>
      <c r="AP170" s="20">
        <f t="shared" si="64"/>
        <v>0</v>
      </c>
      <c r="AQ170" s="20">
        <f t="shared" si="64"/>
        <v>0</v>
      </c>
      <c r="AR170" s="20">
        <f t="shared" si="64"/>
        <v>0</v>
      </c>
      <c r="AS170" s="20">
        <f t="shared" si="64"/>
        <v>0</v>
      </c>
    </row>
    <row r="171" spans="1:45" x14ac:dyDescent="0.25">
      <c r="A171" s="13" t="str">
        <f>IF(MAX(W$2:W171)=W170,"",MAX(W$2:W171))</f>
        <v/>
      </c>
      <c r="B171" s="34"/>
      <c r="C171" s="20"/>
      <c r="D171" s="20"/>
      <c r="E171" s="23" t="str">
        <f>IF(H171=Kalenderbasis!AH$11,Kalenderbasis!AK$11,IF(H171=Kalenderbasis!AH$12,Kalenderbasis!AK$12,IF(H171=Kalenderbasis!AH$13,Kalenderbasis!AK$13,IF(H171=Kalenderbasis!AH$14,Kalenderbasis!AK$14,IF(H171=Kalenderbasis!AH$15,Kalenderbasis!AK$15,IF(H171=Kalenderbasis!AH$16,Kalenderbasis!AK$16,IF(H171=Kalenderbasis!AH$17,Kalenderbasis!AK$17,IF(H171=Kalenderbasis!AH$18,Kalenderbasis!AK$18,""))))))))</f>
        <v/>
      </c>
      <c r="F171" s="43" t="str">
        <f>IF(C171="K",MAX(F$2:F170)+1,"")</f>
        <v/>
      </c>
      <c r="G171" s="20">
        <f t="shared" si="62"/>
        <v>3</v>
      </c>
      <c r="H171" s="21">
        <f t="shared" si="66"/>
        <v>45825</v>
      </c>
      <c r="I171" s="24" t="str">
        <f>IF(H171=Kalenderbasis!N$7,"Aschermittwoch",IF(H171=Kalenderbasis!H$7,"Karfreitag",IF(H171=Kalenderbasis!F$7,"Ostersonntag",IF(H171=Kalenderbasis!G$7,"Ostermontag",IF(H171=Kalenderbasis!J$7,"Christi Himmelfahrt",IF(H171=Kalenderbasis!K$7,"Pfingst-Sonntag",IF(H171=Kalenderbasis!L$7,"Pfingst-Montag",IF(H171=Kalenderbasis!M$7,"Fronleichnam",IF(H171=Kalenderbasis!Q$7,Kalenderbasis!Q$8,IF(H171=Kalenderbasis!R$7,Kalenderbasis!R$8,IF(H171=Kalenderbasis!S$7,Kalenderbasis!S$8,IF(H171=Kalenderbasis!T$7,Kalenderbasis!T$8,IF(H171=Kalenderbasis!U$7,Kalenderbasis!U$8,IF(H171=Kalenderbasis!V$7,Kalenderbasis!V$8,IF(H171=Kalenderbasis!W$7,Kalenderbasis!W$8,IF(H171=Kalenderbasis!X$7,Kalenderbasis!X$8,IF(H171=Kalenderbasis!Y$7,Kalenderbasis!Y$8,IF(H171=Kalenderbasis!Z$7,Kalenderbasis!Z$8,IF(H171=Kalenderbasis!AA$7,Kalenderbasis!AA$8,IF(H171=Kalenderbasis!AB$7,Kalenderbasis!AB$8,IF(H171=Kalenderbasis!O$7,Kalenderbasis!O$8,IF(H171=Kalenderbasis!P$7,Kalenderbasis!P$8,""))))))))))))))))))))))</f>
        <v/>
      </c>
      <c r="J171" s="20" t="str">
        <f t="shared" si="59"/>
        <v/>
      </c>
      <c r="K171" s="25"/>
      <c r="L171" s="22"/>
      <c r="M171" s="22"/>
      <c r="N171" s="22"/>
      <c r="O171" s="22"/>
      <c r="P171" s="22"/>
      <c r="Q171" s="22"/>
      <c r="R171" s="22"/>
      <c r="S171" s="35"/>
      <c r="U171" s="20" t="str">
        <f t="shared" si="60"/>
        <v/>
      </c>
      <c r="V171" s="13">
        <f t="shared" si="61"/>
        <v>0</v>
      </c>
      <c r="W171" s="13">
        <f>SUM(V$2:V171)</f>
        <v>33</v>
      </c>
      <c r="AA171" s="13">
        <f t="shared" si="63"/>
        <v>0</v>
      </c>
      <c r="AD171" s="20">
        <f t="shared" si="57"/>
        <v>0</v>
      </c>
      <c r="AE171" s="20">
        <f t="shared" si="57"/>
        <v>0</v>
      </c>
      <c r="AF171" s="20">
        <f t="shared" si="65"/>
        <v>0</v>
      </c>
      <c r="AG171" s="20">
        <f t="shared" si="65"/>
        <v>0</v>
      </c>
      <c r="AH171" s="20">
        <f t="shared" si="65"/>
        <v>0</v>
      </c>
      <c r="AI171" s="20">
        <f t="shared" si="65"/>
        <v>0</v>
      </c>
      <c r="AJ171" s="20">
        <f t="shared" si="65"/>
        <v>0</v>
      </c>
      <c r="AK171" s="20"/>
      <c r="AL171" s="20"/>
      <c r="AM171" s="20">
        <f t="shared" si="58"/>
        <v>0</v>
      </c>
      <c r="AN171" s="20">
        <f t="shared" si="64"/>
        <v>0</v>
      </c>
      <c r="AO171" s="20">
        <f t="shared" si="64"/>
        <v>0</v>
      </c>
      <c r="AP171" s="20">
        <f t="shared" si="64"/>
        <v>0</v>
      </c>
      <c r="AQ171" s="20">
        <f t="shared" si="64"/>
        <v>0</v>
      </c>
      <c r="AR171" s="20">
        <f t="shared" si="64"/>
        <v>0</v>
      </c>
      <c r="AS171" s="20">
        <f t="shared" si="64"/>
        <v>0</v>
      </c>
    </row>
    <row r="172" spans="1:45" x14ac:dyDescent="0.25">
      <c r="A172" s="13" t="str">
        <f>IF(MAX(W$2:W172)=W171,"",MAX(W$2:W172))</f>
        <v/>
      </c>
      <c r="B172" s="34"/>
      <c r="C172" s="20"/>
      <c r="D172" s="20"/>
      <c r="E172" s="23" t="str">
        <f>IF(H172=Kalenderbasis!AH$11,Kalenderbasis!AK$11,IF(H172=Kalenderbasis!AH$12,Kalenderbasis!AK$12,IF(H172=Kalenderbasis!AH$13,Kalenderbasis!AK$13,IF(H172=Kalenderbasis!AH$14,Kalenderbasis!AK$14,IF(H172=Kalenderbasis!AH$15,Kalenderbasis!AK$15,IF(H172=Kalenderbasis!AH$16,Kalenderbasis!AK$16,IF(H172=Kalenderbasis!AH$17,Kalenderbasis!AK$17,IF(H172=Kalenderbasis!AH$18,Kalenderbasis!AK$18,""))))))))</f>
        <v>GR</v>
      </c>
      <c r="F172" s="43" t="str">
        <f>IF(C172="K",MAX(F$2:F171)+1,"")</f>
        <v/>
      </c>
      <c r="G172" s="20">
        <f t="shared" si="62"/>
        <v>4</v>
      </c>
      <c r="H172" s="21">
        <f t="shared" si="66"/>
        <v>45826</v>
      </c>
      <c r="I172" s="24" t="str">
        <f>IF(H172=Kalenderbasis!N$7,"Aschermittwoch",IF(H172=Kalenderbasis!H$7,"Karfreitag",IF(H172=Kalenderbasis!F$7,"Ostersonntag",IF(H172=Kalenderbasis!G$7,"Ostermontag",IF(H172=Kalenderbasis!J$7,"Christi Himmelfahrt",IF(H172=Kalenderbasis!K$7,"Pfingst-Sonntag",IF(H172=Kalenderbasis!L$7,"Pfingst-Montag",IF(H172=Kalenderbasis!M$7,"Fronleichnam",IF(H172=Kalenderbasis!Q$7,Kalenderbasis!Q$8,IF(H172=Kalenderbasis!R$7,Kalenderbasis!R$8,IF(H172=Kalenderbasis!S$7,Kalenderbasis!S$8,IF(H172=Kalenderbasis!T$7,Kalenderbasis!T$8,IF(H172=Kalenderbasis!U$7,Kalenderbasis!U$8,IF(H172=Kalenderbasis!V$7,Kalenderbasis!V$8,IF(H172=Kalenderbasis!W$7,Kalenderbasis!W$8,IF(H172=Kalenderbasis!X$7,Kalenderbasis!X$8,IF(H172=Kalenderbasis!Y$7,Kalenderbasis!Y$8,IF(H172=Kalenderbasis!Z$7,Kalenderbasis!Z$8,IF(H172=Kalenderbasis!AA$7,Kalenderbasis!AA$8,IF(H172=Kalenderbasis!AB$7,Kalenderbasis!AB$8,IF(H172=Kalenderbasis!O$7,Kalenderbasis!O$8,IF(H172=Kalenderbasis!P$7,Kalenderbasis!P$8,""))))))))))))))))))))))</f>
        <v/>
      </c>
      <c r="J172" s="20" t="str">
        <f t="shared" si="59"/>
        <v/>
      </c>
      <c r="K172" s="25"/>
      <c r="L172" s="22"/>
      <c r="M172" s="22"/>
      <c r="N172" s="22"/>
      <c r="O172" s="22"/>
      <c r="P172" s="22"/>
      <c r="Q172" s="22"/>
      <c r="R172" s="22"/>
      <c r="S172" s="35"/>
      <c r="U172" s="20" t="str">
        <f t="shared" si="60"/>
        <v>GR</v>
      </c>
      <c r="V172" s="13">
        <f t="shared" si="61"/>
        <v>0</v>
      </c>
      <c r="W172" s="13">
        <f>SUM(V$2:V172)</f>
        <v>33</v>
      </c>
      <c r="AA172" s="13">
        <f t="shared" si="63"/>
        <v>0</v>
      </c>
      <c r="AD172" s="20">
        <f t="shared" si="57"/>
        <v>0</v>
      </c>
      <c r="AE172" s="20">
        <f t="shared" si="57"/>
        <v>0</v>
      </c>
      <c r="AF172" s="20">
        <f t="shared" si="65"/>
        <v>0</v>
      </c>
      <c r="AG172" s="20">
        <f t="shared" si="65"/>
        <v>0</v>
      </c>
      <c r="AH172" s="20">
        <f t="shared" si="65"/>
        <v>0</v>
      </c>
      <c r="AI172" s="20">
        <f t="shared" si="65"/>
        <v>0</v>
      </c>
      <c r="AJ172" s="20">
        <f t="shared" si="65"/>
        <v>0</v>
      </c>
      <c r="AK172" s="20"/>
      <c r="AL172" s="20"/>
      <c r="AM172" s="20">
        <f t="shared" si="58"/>
        <v>0</v>
      </c>
      <c r="AN172" s="20">
        <f t="shared" si="64"/>
        <v>0</v>
      </c>
      <c r="AO172" s="20">
        <f t="shared" si="64"/>
        <v>0</v>
      </c>
      <c r="AP172" s="20">
        <f t="shared" si="64"/>
        <v>0</v>
      </c>
      <c r="AQ172" s="20">
        <f t="shared" si="64"/>
        <v>0</v>
      </c>
      <c r="AR172" s="20">
        <f t="shared" si="64"/>
        <v>0</v>
      </c>
      <c r="AS172" s="20">
        <f t="shared" si="64"/>
        <v>0</v>
      </c>
    </row>
    <row r="173" spans="1:45" x14ac:dyDescent="0.25">
      <c r="A173" s="13" t="str">
        <f>IF(MAX(W$2:W173)=W172,"",MAX(W$2:W173))</f>
        <v/>
      </c>
      <c r="B173" s="34"/>
      <c r="C173" s="20"/>
      <c r="D173" s="20"/>
      <c r="E173" s="23" t="str">
        <f>IF(H173=Kalenderbasis!AH$11,Kalenderbasis!AK$11,IF(H173=Kalenderbasis!AH$12,Kalenderbasis!AK$12,IF(H173=Kalenderbasis!AH$13,Kalenderbasis!AK$13,IF(H173=Kalenderbasis!AH$14,Kalenderbasis!AK$14,IF(H173=Kalenderbasis!AH$15,Kalenderbasis!AK$15,IF(H173=Kalenderbasis!AH$16,Kalenderbasis!AK$16,IF(H173=Kalenderbasis!AH$17,Kalenderbasis!AK$17,IF(H173=Kalenderbasis!AH$18,Kalenderbasis!AK$18,""))))))))</f>
        <v/>
      </c>
      <c r="F173" s="43" t="str">
        <f>IF(C173="K",MAX(F$2:F172)+1,"")</f>
        <v/>
      </c>
      <c r="G173" s="20">
        <f t="shared" si="62"/>
        <v>5</v>
      </c>
      <c r="H173" s="21">
        <f t="shared" si="66"/>
        <v>45827</v>
      </c>
      <c r="I173" s="24" t="str">
        <f>IF(H173=Kalenderbasis!N$7,"Aschermittwoch",IF(H173=Kalenderbasis!H$7,"Karfreitag",IF(H173=Kalenderbasis!F$7,"Ostersonntag",IF(H173=Kalenderbasis!G$7,"Ostermontag",IF(H173=Kalenderbasis!J$7,"Christi Himmelfahrt",IF(H173=Kalenderbasis!K$7,"Pfingst-Sonntag",IF(H173=Kalenderbasis!L$7,"Pfingst-Montag",IF(H173=Kalenderbasis!M$7,"Fronleichnam",IF(H173=Kalenderbasis!Q$7,Kalenderbasis!Q$8,IF(H173=Kalenderbasis!R$7,Kalenderbasis!R$8,IF(H173=Kalenderbasis!S$7,Kalenderbasis!S$8,IF(H173=Kalenderbasis!T$7,Kalenderbasis!T$8,IF(H173=Kalenderbasis!U$7,Kalenderbasis!U$8,IF(H173=Kalenderbasis!V$7,Kalenderbasis!V$8,IF(H173=Kalenderbasis!W$7,Kalenderbasis!W$8,IF(H173=Kalenderbasis!X$7,Kalenderbasis!X$8,IF(H173=Kalenderbasis!Y$7,Kalenderbasis!Y$8,IF(H173=Kalenderbasis!Z$7,Kalenderbasis!Z$8,IF(H173=Kalenderbasis!AA$7,Kalenderbasis!AA$8,IF(H173=Kalenderbasis!AB$7,Kalenderbasis!AB$8,IF(H173=Kalenderbasis!O$7,Kalenderbasis!O$8,IF(H173=Kalenderbasis!P$7,Kalenderbasis!P$8,""))))))))))))))))))))))</f>
        <v>Fronleichnam</v>
      </c>
      <c r="J173" s="20" t="str">
        <f t="shared" si="59"/>
        <v/>
      </c>
      <c r="K173" s="25"/>
      <c r="L173" s="22"/>
      <c r="M173" s="22"/>
      <c r="N173" s="22"/>
      <c r="O173" s="22"/>
      <c r="P173" s="22"/>
      <c r="Q173" s="22"/>
      <c r="R173" s="22"/>
      <c r="S173" s="35"/>
      <c r="U173" s="20" t="str">
        <f t="shared" si="60"/>
        <v/>
      </c>
      <c r="V173" s="13">
        <f t="shared" si="61"/>
        <v>0</v>
      </c>
      <c r="W173" s="13">
        <f>SUM(V$2:V173)</f>
        <v>33</v>
      </c>
      <c r="AA173" s="13">
        <f t="shared" si="63"/>
        <v>1</v>
      </c>
      <c r="AD173" s="20">
        <f t="shared" si="57"/>
        <v>0</v>
      </c>
      <c r="AE173" s="20">
        <f t="shared" si="57"/>
        <v>0</v>
      </c>
      <c r="AF173" s="20">
        <f t="shared" si="65"/>
        <v>0</v>
      </c>
      <c r="AG173" s="20">
        <f t="shared" si="65"/>
        <v>0</v>
      </c>
      <c r="AH173" s="20">
        <f t="shared" si="65"/>
        <v>0</v>
      </c>
      <c r="AI173" s="20">
        <f t="shared" si="65"/>
        <v>0</v>
      </c>
      <c r="AJ173" s="20">
        <f t="shared" si="65"/>
        <v>0</v>
      </c>
      <c r="AK173" s="20"/>
      <c r="AL173" s="20"/>
      <c r="AM173" s="20">
        <f t="shared" si="58"/>
        <v>0</v>
      </c>
      <c r="AN173" s="20">
        <f t="shared" si="64"/>
        <v>0</v>
      </c>
      <c r="AO173" s="20">
        <f t="shared" si="64"/>
        <v>0</v>
      </c>
      <c r="AP173" s="20">
        <f t="shared" si="64"/>
        <v>0</v>
      </c>
      <c r="AQ173" s="20">
        <f t="shared" si="64"/>
        <v>0</v>
      </c>
      <c r="AR173" s="20">
        <f t="shared" si="64"/>
        <v>0</v>
      </c>
      <c r="AS173" s="20">
        <f t="shared" si="64"/>
        <v>0</v>
      </c>
    </row>
    <row r="174" spans="1:45" x14ac:dyDescent="0.25">
      <c r="A174" s="13" t="str">
        <f>IF(MAX(W$2:W174)=W173,"",MAX(W$2:W174))</f>
        <v/>
      </c>
      <c r="B174" s="34"/>
      <c r="C174" s="20"/>
      <c r="D174" s="20"/>
      <c r="E174" s="23" t="str">
        <f>IF(H174=Kalenderbasis!AH$11,Kalenderbasis!AK$11,IF(H174=Kalenderbasis!AH$12,Kalenderbasis!AK$12,IF(H174=Kalenderbasis!AH$13,Kalenderbasis!AK$13,IF(H174=Kalenderbasis!AH$14,Kalenderbasis!AK$14,IF(H174=Kalenderbasis!AH$15,Kalenderbasis!AK$15,IF(H174=Kalenderbasis!AH$16,Kalenderbasis!AK$16,IF(H174=Kalenderbasis!AH$17,Kalenderbasis!AK$17,IF(H174=Kalenderbasis!AH$18,Kalenderbasis!AK$18,""))))))))</f>
        <v/>
      </c>
      <c r="F174" s="43" t="str">
        <f>IF(C174="K",MAX(F$2:F173)+1,"")</f>
        <v/>
      </c>
      <c r="G174" s="20">
        <f t="shared" si="62"/>
        <v>6</v>
      </c>
      <c r="H174" s="21">
        <f t="shared" si="66"/>
        <v>45828</v>
      </c>
      <c r="I174" s="24" t="str">
        <f>IF(H174=Kalenderbasis!N$7,"Aschermittwoch",IF(H174=Kalenderbasis!H$7,"Karfreitag",IF(H174=Kalenderbasis!F$7,"Ostersonntag",IF(H174=Kalenderbasis!G$7,"Ostermontag",IF(H174=Kalenderbasis!J$7,"Christi Himmelfahrt",IF(H174=Kalenderbasis!K$7,"Pfingst-Sonntag",IF(H174=Kalenderbasis!L$7,"Pfingst-Montag",IF(H174=Kalenderbasis!M$7,"Fronleichnam",IF(H174=Kalenderbasis!Q$7,Kalenderbasis!Q$8,IF(H174=Kalenderbasis!R$7,Kalenderbasis!R$8,IF(H174=Kalenderbasis!S$7,Kalenderbasis!S$8,IF(H174=Kalenderbasis!T$7,Kalenderbasis!T$8,IF(H174=Kalenderbasis!U$7,Kalenderbasis!U$8,IF(H174=Kalenderbasis!V$7,Kalenderbasis!V$8,IF(H174=Kalenderbasis!W$7,Kalenderbasis!W$8,IF(H174=Kalenderbasis!X$7,Kalenderbasis!X$8,IF(H174=Kalenderbasis!Y$7,Kalenderbasis!Y$8,IF(H174=Kalenderbasis!Z$7,Kalenderbasis!Z$8,IF(H174=Kalenderbasis!AA$7,Kalenderbasis!AA$8,IF(H174=Kalenderbasis!AB$7,Kalenderbasis!AB$8,IF(H174=Kalenderbasis!O$7,Kalenderbasis!O$8,IF(H174=Kalenderbasis!P$7,Kalenderbasis!P$8,""))))))))))))))))))))))</f>
        <v/>
      </c>
      <c r="J174" s="20" t="str">
        <f t="shared" si="59"/>
        <v/>
      </c>
      <c r="K174" s="25"/>
      <c r="L174" s="22"/>
      <c r="M174" s="22"/>
      <c r="N174" s="22"/>
      <c r="O174" s="22"/>
      <c r="P174" s="22"/>
      <c r="Q174" s="22"/>
      <c r="R174" s="22"/>
      <c r="S174" s="35"/>
      <c r="U174" s="20" t="str">
        <f t="shared" si="60"/>
        <v/>
      </c>
      <c r="V174" s="13">
        <f t="shared" si="61"/>
        <v>0</v>
      </c>
      <c r="W174" s="13">
        <f>SUM(V$2:V174)</f>
        <v>33</v>
      </c>
      <c r="AA174" s="13">
        <f t="shared" si="63"/>
        <v>0</v>
      </c>
      <c r="AD174" s="20">
        <f t="shared" si="57"/>
        <v>0</v>
      </c>
      <c r="AE174" s="20">
        <f t="shared" si="57"/>
        <v>0</v>
      </c>
      <c r="AF174" s="20">
        <f t="shared" si="65"/>
        <v>0</v>
      </c>
      <c r="AG174" s="20">
        <f t="shared" si="65"/>
        <v>0</v>
      </c>
      <c r="AH174" s="20">
        <f t="shared" si="65"/>
        <v>0</v>
      </c>
      <c r="AI174" s="20">
        <f t="shared" si="65"/>
        <v>0</v>
      </c>
      <c r="AJ174" s="20">
        <f t="shared" si="65"/>
        <v>0</v>
      </c>
      <c r="AK174" s="20"/>
      <c r="AL174" s="20"/>
      <c r="AM174" s="20">
        <f t="shared" si="58"/>
        <v>0</v>
      </c>
      <c r="AN174" s="20">
        <f t="shared" si="64"/>
        <v>0</v>
      </c>
      <c r="AO174" s="20">
        <f t="shared" si="64"/>
        <v>0</v>
      </c>
      <c r="AP174" s="20">
        <f t="shared" si="64"/>
        <v>0</v>
      </c>
      <c r="AQ174" s="20">
        <f t="shared" si="64"/>
        <v>0</v>
      </c>
      <c r="AR174" s="20">
        <f t="shared" si="64"/>
        <v>0</v>
      </c>
      <c r="AS174" s="20">
        <f t="shared" si="64"/>
        <v>0</v>
      </c>
    </row>
    <row r="175" spans="1:45" x14ac:dyDescent="0.25">
      <c r="A175" s="13" t="str">
        <f>IF(MAX(W$2:W175)=W174,"",MAX(W$2:W175))</f>
        <v/>
      </c>
      <c r="B175" s="34"/>
      <c r="C175" s="20"/>
      <c r="D175" s="20"/>
      <c r="E175" s="23" t="str">
        <f>IF(H175=Kalenderbasis!AH$11,Kalenderbasis!AK$11,IF(H175=Kalenderbasis!AH$12,Kalenderbasis!AK$12,IF(H175=Kalenderbasis!AH$13,Kalenderbasis!AK$13,IF(H175=Kalenderbasis!AH$14,Kalenderbasis!AK$14,IF(H175=Kalenderbasis!AH$15,Kalenderbasis!AK$15,IF(H175=Kalenderbasis!AH$16,Kalenderbasis!AK$16,IF(H175=Kalenderbasis!AH$17,Kalenderbasis!AK$17,IF(H175=Kalenderbasis!AH$18,Kalenderbasis!AK$18,""))))))))</f>
        <v/>
      </c>
      <c r="F175" s="43" t="str">
        <f>IF(C175="K",MAX(F$2:F174)+1,"")</f>
        <v/>
      </c>
      <c r="G175" s="20">
        <f t="shared" si="62"/>
        <v>7</v>
      </c>
      <c r="H175" s="21">
        <f t="shared" si="66"/>
        <v>45829</v>
      </c>
      <c r="I175" s="24" t="str">
        <f>IF(H175=Kalenderbasis!N$7,"Aschermittwoch",IF(H175=Kalenderbasis!H$7,"Karfreitag",IF(H175=Kalenderbasis!F$7,"Ostersonntag",IF(H175=Kalenderbasis!G$7,"Ostermontag",IF(H175=Kalenderbasis!J$7,"Christi Himmelfahrt",IF(H175=Kalenderbasis!K$7,"Pfingst-Sonntag",IF(H175=Kalenderbasis!L$7,"Pfingst-Montag",IF(H175=Kalenderbasis!M$7,"Fronleichnam",IF(H175=Kalenderbasis!Q$7,Kalenderbasis!Q$8,IF(H175=Kalenderbasis!R$7,Kalenderbasis!R$8,IF(H175=Kalenderbasis!S$7,Kalenderbasis!S$8,IF(H175=Kalenderbasis!T$7,Kalenderbasis!T$8,IF(H175=Kalenderbasis!U$7,Kalenderbasis!U$8,IF(H175=Kalenderbasis!V$7,Kalenderbasis!V$8,IF(H175=Kalenderbasis!W$7,Kalenderbasis!W$8,IF(H175=Kalenderbasis!X$7,Kalenderbasis!X$8,IF(H175=Kalenderbasis!Y$7,Kalenderbasis!Y$8,IF(H175=Kalenderbasis!Z$7,Kalenderbasis!Z$8,IF(H175=Kalenderbasis!AA$7,Kalenderbasis!AA$8,IF(H175=Kalenderbasis!AB$7,Kalenderbasis!AB$8,IF(H175=Kalenderbasis!O$7,Kalenderbasis!O$8,IF(H175=Kalenderbasis!P$7,Kalenderbasis!P$8,""))))))))))))))))))))))</f>
        <v/>
      </c>
      <c r="J175" s="20" t="str">
        <f t="shared" si="59"/>
        <v/>
      </c>
      <c r="K175" s="25"/>
      <c r="L175" s="22"/>
      <c r="M175" s="22"/>
      <c r="N175" s="22"/>
      <c r="O175" s="22"/>
      <c r="P175" s="22"/>
      <c r="Q175" s="22"/>
      <c r="R175" s="22"/>
      <c r="S175" s="35"/>
      <c r="U175" s="20" t="str">
        <f t="shared" si="60"/>
        <v/>
      </c>
      <c r="V175" s="13">
        <f t="shared" si="61"/>
        <v>0</v>
      </c>
      <c r="W175" s="13">
        <f>SUM(V$2:V175)</f>
        <v>33</v>
      </c>
      <c r="AA175" s="13">
        <f t="shared" si="63"/>
        <v>0</v>
      </c>
      <c r="AD175" s="20">
        <f t="shared" si="57"/>
        <v>0</v>
      </c>
      <c r="AE175" s="20">
        <f t="shared" si="57"/>
        <v>0</v>
      </c>
      <c r="AF175" s="20">
        <f t="shared" si="65"/>
        <v>0</v>
      </c>
      <c r="AG175" s="20">
        <f t="shared" si="65"/>
        <v>0</v>
      </c>
      <c r="AH175" s="20">
        <f t="shared" si="65"/>
        <v>0</v>
      </c>
      <c r="AI175" s="20">
        <f t="shared" si="65"/>
        <v>0</v>
      </c>
      <c r="AJ175" s="20">
        <f t="shared" si="65"/>
        <v>0</v>
      </c>
      <c r="AK175" s="20"/>
      <c r="AL175" s="20"/>
      <c r="AM175" s="20">
        <f t="shared" si="58"/>
        <v>0</v>
      </c>
      <c r="AN175" s="20">
        <f t="shared" si="64"/>
        <v>0</v>
      </c>
      <c r="AO175" s="20">
        <f t="shared" si="64"/>
        <v>0</v>
      </c>
      <c r="AP175" s="20">
        <f t="shared" si="64"/>
        <v>0</v>
      </c>
      <c r="AQ175" s="20">
        <f t="shared" si="64"/>
        <v>0</v>
      </c>
      <c r="AR175" s="20">
        <f t="shared" si="64"/>
        <v>0</v>
      </c>
      <c r="AS175" s="20">
        <f t="shared" si="64"/>
        <v>0</v>
      </c>
    </row>
    <row r="176" spans="1:45" x14ac:dyDescent="0.25">
      <c r="A176" s="13" t="str">
        <f>IF(MAX(W$2:W176)=W175,"",MAX(W$2:W176))</f>
        <v/>
      </c>
      <c r="B176" s="34"/>
      <c r="C176" s="20"/>
      <c r="D176" s="20"/>
      <c r="E176" s="23" t="str">
        <f>IF(H176=Kalenderbasis!AH$11,Kalenderbasis!AK$11,IF(H176=Kalenderbasis!AH$12,Kalenderbasis!AK$12,IF(H176=Kalenderbasis!AH$13,Kalenderbasis!AK$13,IF(H176=Kalenderbasis!AH$14,Kalenderbasis!AK$14,IF(H176=Kalenderbasis!AH$15,Kalenderbasis!AK$15,IF(H176=Kalenderbasis!AH$16,Kalenderbasis!AK$16,IF(H176=Kalenderbasis!AH$17,Kalenderbasis!AK$17,IF(H176=Kalenderbasis!AH$18,Kalenderbasis!AK$18,""))))))))</f>
        <v/>
      </c>
      <c r="F176" s="43" t="str">
        <f>IF(C176="K",MAX(F$2:F175)+1,"")</f>
        <v/>
      </c>
      <c r="G176" s="20">
        <f t="shared" si="62"/>
        <v>1</v>
      </c>
      <c r="H176" s="21">
        <f t="shared" si="66"/>
        <v>45830</v>
      </c>
      <c r="I176" s="24" t="str">
        <f>IF(H176=Kalenderbasis!N$7,"Aschermittwoch",IF(H176=Kalenderbasis!H$7,"Karfreitag",IF(H176=Kalenderbasis!F$7,"Ostersonntag",IF(H176=Kalenderbasis!G$7,"Ostermontag",IF(H176=Kalenderbasis!J$7,"Christi Himmelfahrt",IF(H176=Kalenderbasis!K$7,"Pfingst-Sonntag",IF(H176=Kalenderbasis!L$7,"Pfingst-Montag",IF(H176=Kalenderbasis!M$7,"Fronleichnam",IF(H176=Kalenderbasis!Q$7,Kalenderbasis!Q$8,IF(H176=Kalenderbasis!R$7,Kalenderbasis!R$8,IF(H176=Kalenderbasis!S$7,Kalenderbasis!S$8,IF(H176=Kalenderbasis!T$7,Kalenderbasis!T$8,IF(H176=Kalenderbasis!U$7,Kalenderbasis!U$8,IF(H176=Kalenderbasis!V$7,Kalenderbasis!V$8,IF(H176=Kalenderbasis!W$7,Kalenderbasis!W$8,IF(H176=Kalenderbasis!X$7,Kalenderbasis!X$8,IF(H176=Kalenderbasis!Y$7,Kalenderbasis!Y$8,IF(H176=Kalenderbasis!Z$7,Kalenderbasis!Z$8,IF(H176=Kalenderbasis!AA$7,Kalenderbasis!AA$8,IF(H176=Kalenderbasis!AB$7,Kalenderbasis!AB$8,IF(H176=Kalenderbasis!O$7,Kalenderbasis!O$8,IF(H176=Kalenderbasis!P$7,Kalenderbasis!P$8,""))))))))))))))))))))))</f>
        <v/>
      </c>
      <c r="J176" s="20" t="str">
        <f t="shared" si="59"/>
        <v/>
      </c>
      <c r="K176" s="25"/>
      <c r="L176" s="22"/>
      <c r="M176" s="22"/>
      <c r="N176" s="22"/>
      <c r="O176" s="22"/>
      <c r="P176" s="22"/>
      <c r="Q176" s="22"/>
      <c r="R176" s="22"/>
      <c r="S176" s="35"/>
      <c r="U176" s="20" t="str">
        <f t="shared" si="60"/>
        <v/>
      </c>
      <c r="V176" s="13">
        <f t="shared" si="61"/>
        <v>0</v>
      </c>
      <c r="W176" s="13">
        <f>SUM(V$2:V176)</f>
        <v>33</v>
      </c>
      <c r="AA176" s="13">
        <f t="shared" si="63"/>
        <v>0</v>
      </c>
      <c r="AD176" s="20">
        <f t="shared" si="57"/>
        <v>0</v>
      </c>
      <c r="AE176" s="20">
        <f t="shared" si="57"/>
        <v>0</v>
      </c>
      <c r="AF176" s="20">
        <f t="shared" si="65"/>
        <v>0</v>
      </c>
      <c r="AG176" s="20">
        <f t="shared" si="65"/>
        <v>0</v>
      </c>
      <c r="AH176" s="20">
        <f t="shared" si="65"/>
        <v>0</v>
      </c>
      <c r="AI176" s="20">
        <f t="shared" si="65"/>
        <v>0</v>
      </c>
      <c r="AJ176" s="20">
        <f t="shared" si="65"/>
        <v>0</v>
      </c>
      <c r="AK176" s="20"/>
      <c r="AL176" s="20"/>
      <c r="AM176" s="20">
        <f t="shared" si="58"/>
        <v>0</v>
      </c>
      <c r="AN176" s="20">
        <f t="shared" si="64"/>
        <v>0</v>
      </c>
      <c r="AO176" s="20">
        <f t="shared" si="64"/>
        <v>0</v>
      </c>
      <c r="AP176" s="20">
        <f t="shared" si="64"/>
        <v>0</v>
      </c>
      <c r="AQ176" s="20">
        <f t="shared" si="64"/>
        <v>0</v>
      </c>
      <c r="AR176" s="20">
        <f t="shared" si="64"/>
        <v>0</v>
      </c>
      <c r="AS176" s="20">
        <f t="shared" si="64"/>
        <v>0</v>
      </c>
    </row>
    <row r="177" spans="1:45" x14ac:dyDescent="0.25">
      <c r="A177" s="13" t="str">
        <f>IF(MAX(W$2:W177)=W176,"",MAX(W$2:W177))</f>
        <v/>
      </c>
      <c r="B177" s="34"/>
      <c r="C177" s="20"/>
      <c r="D177" s="20"/>
      <c r="E177" s="23" t="str">
        <f>IF(H177=Kalenderbasis!AH$11,Kalenderbasis!AK$11,IF(H177=Kalenderbasis!AH$12,Kalenderbasis!AK$12,IF(H177=Kalenderbasis!AH$13,Kalenderbasis!AK$13,IF(H177=Kalenderbasis!AH$14,Kalenderbasis!AK$14,IF(H177=Kalenderbasis!AH$15,Kalenderbasis!AK$15,IF(H177=Kalenderbasis!AH$16,Kalenderbasis!AK$16,IF(H177=Kalenderbasis!AH$17,Kalenderbasis!AK$17,IF(H177=Kalenderbasis!AH$18,Kalenderbasis!AK$18,""))))))))</f>
        <v/>
      </c>
      <c r="F177" s="43" t="str">
        <f>IF(C177="K",MAX(F$2:F176)+1,"")</f>
        <v/>
      </c>
      <c r="G177" s="20">
        <f t="shared" si="62"/>
        <v>2</v>
      </c>
      <c r="H177" s="21">
        <f t="shared" si="66"/>
        <v>45831</v>
      </c>
      <c r="I177" s="24" t="str">
        <f>IF(H177=Kalenderbasis!N$7,"Aschermittwoch",IF(H177=Kalenderbasis!H$7,"Karfreitag",IF(H177=Kalenderbasis!F$7,"Ostersonntag",IF(H177=Kalenderbasis!G$7,"Ostermontag",IF(H177=Kalenderbasis!J$7,"Christi Himmelfahrt",IF(H177=Kalenderbasis!K$7,"Pfingst-Sonntag",IF(H177=Kalenderbasis!L$7,"Pfingst-Montag",IF(H177=Kalenderbasis!M$7,"Fronleichnam",IF(H177=Kalenderbasis!Q$7,Kalenderbasis!Q$8,IF(H177=Kalenderbasis!R$7,Kalenderbasis!R$8,IF(H177=Kalenderbasis!S$7,Kalenderbasis!S$8,IF(H177=Kalenderbasis!T$7,Kalenderbasis!T$8,IF(H177=Kalenderbasis!U$7,Kalenderbasis!U$8,IF(H177=Kalenderbasis!V$7,Kalenderbasis!V$8,IF(H177=Kalenderbasis!W$7,Kalenderbasis!W$8,IF(H177=Kalenderbasis!X$7,Kalenderbasis!X$8,IF(H177=Kalenderbasis!Y$7,Kalenderbasis!Y$8,IF(H177=Kalenderbasis!Z$7,Kalenderbasis!Z$8,IF(H177=Kalenderbasis!AA$7,Kalenderbasis!AA$8,IF(H177=Kalenderbasis!AB$7,Kalenderbasis!AB$8,IF(H177=Kalenderbasis!O$7,Kalenderbasis!O$8,IF(H177=Kalenderbasis!P$7,Kalenderbasis!P$8,""))))))))))))))))))))))</f>
        <v/>
      </c>
      <c r="J177" s="20" t="str">
        <f t="shared" si="59"/>
        <v/>
      </c>
      <c r="K177" s="25"/>
      <c r="L177" s="22"/>
      <c r="M177" s="22"/>
      <c r="N177" s="22"/>
      <c r="O177" s="22"/>
      <c r="P177" s="22"/>
      <c r="Q177" s="22"/>
      <c r="R177" s="22"/>
      <c r="S177" s="35"/>
      <c r="U177" s="20" t="str">
        <f t="shared" si="60"/>
        <v/>
      </c>
      <c r="V177" s="13">
        <f t="shared" si="61"/>
        <v>0</v>
      </c>
      <c r="W177" s="13">
        <f>SUM(V$2:V177)</f>
        <v>33</v>
      </c>
      <c r="AA177" s="13">
        <f t="shared" si="63"/>
        <v>0</v>
      </c>
      <c r="AD177" s="20">
        <f t="shared" si="57"/>
        <v>0</v>
      </c>
      <c r="AE177" s="20">
        <f t="shared" si="57"/>
        <v>0</v>
      </c>
      <c r="AF177" s="20">
        <f t="shared" si="65"/>
        <v>0</v>
      </c>
      <c r="AG177" s="20">
        <f t="shared" si="65"/>
        <v>0</v>
      </c>
      <c r="AH177" s="20">
        <f t="shared" si="65"/>
        <v>0</v>
      </c>
      <c r="AI177" s="20">
        <f t="shared" si="65"/>
        <v>0</v>
      </c>
      <c r="AJ177" s="20">
        <f t="shared" si="65"/>
        <v>0</v>
      </c>
      <c r="AK177" s="20"/>
      <c r="AL177" s="20"/>
      <c r="AM177" s="20">
        <f t="shared" si="58"/>
        <v>0</v>
      </c>
      <c r="AN177" s="20">
        <f t="shared" si="64"/>
        <v>0</v>
      </c>
      <c r="AO177" s="20">
        <f t="shared" si="64"/>
        <v>0</v>
      </c>
      <c r="AP177" s="20">
        <f t="shared" si="64"/>
        <v>0</v>
      </c>
      <c r="AQ177" s="20">
        <f t="shared" si="64"/>
        <v>0</v>
      </c>
      <c r="AR177" s="20">
        <f t="shared" si="64"/>
        <v>0</v>
      </c>
      <c r="AS177" s="20">
        <f t="shared" si="64"/>
        <v>0</v>
      </c>
    </row>
    <row r="178" spans="1:45" x14ac:dyDescent="0.25">
      <c r="A178" s="13" t="str">
        <f>IF(MAX(W$2:W178)=W177,"",MAX(W$2:W178))</f>
        <v/>
      </c>
      <c r="B178" s="34"/>
      <c r="C178" s="20"/>
      <c r="D178" s="20"/>
      <c r="E178" s="23" t="str">
        <f>IF(H178=Kalenderbasis!AH$11,Kalenderbasis!AK$11,IF(H178=Kalenderbasis!AH$12,Kalenderbasis!AK$12,IF(H178=Kalenderbasis!AH$13,Kalenderbasis!AK$13,IF(H178=Kalenderbasis!AH$14,Kalenderbasis!AK$14,IF(H178=Kalenderbasis!AH$15,Kalenderbasis!AK$15,IF(H178=Kalenderbasis!AH$16,Kalenderbasis!AK$16,IF(H178=Kalenderbasis!AH$17,Kalenderbasis!AK$17,IF(H178=Kalenderbasis!AH$18,Kalenderbasis!AK$18,""))))))))</f>
        <v/>
      </c>
      <c r="F178" s="43" t="str">
        <f>IF(C178="K",MAX(F$2:F177)+1,"")</f>
        <v/>
      </c>
      <c r="G178" s="20">
        <f t="shared" si="62"/>
        <v>3</v>
      </c>
      <c r="H178" s="21">
        <f t="shared" si="66"/>
        <v>45832</v>
      </c>
      <c r="I178" s="24" t="str">
        <f>IF(H178=Kalenderbasis!N$7,"Aschermittwoch",IF(H178=Kalenderbasis!H$7,"Karfreitag",IF(H178=Kalenderbasis!F$7,"Ostersonntag",IF(H178=Kalenderbasis!G$7,"Ostermontag",IF(H178=Kalenderbasis!J$7,"Christi Himmelfahrt",IF(H178=Kalenderbasis!K$7,"Pfingst-Sonntag",IF(H178=Kalenderbasis!L$7,"Pfingst-Montag",IF(H178=Kalenderbasis!M$7,"Fronleichnam",IF(H178=Kalenderbasis!Q$7,Kalenderbasis!Q$8,IF(H178=Kalenderbasis!R$7,Kalenderbasis!R$8,IF(H178=Kalenderbasis!S$7,Kalenderbasis!S$8,IF(H178=Kalenderbasis!T$7,Kalenderbasis!T$8,IF(H178=Kalenderbasis!U$7,Kalenderbasis!U$8,IF(H178=Kalenderbasis!V$7,Kalenderbasis!V$8,IF(H178=Kalenderbasis!W$7,Kalenderbasis!W$8,IF(H178=Kalenderbasis!X$7,Kalenderbasis!X$8,IF(H178=Kalenderbasis!Y$7,Kalenderbasis!Y$8,IF(H178=Kalenderbasis!Z$7,Kalenderbasis!Z$8,IF(H178=Kalenderbasis!AA$7,Kalenderbasis!AA$8,IF(H178=Kalenderbasis!AB$7,Kalenderbasis!AB$8,IF(H178=Kalenderbasis!O$7,Kalenderbasis!O$8,IF(H178=Kalenderbasis!P$7,Kalenderbasis!P$8,""))))))))))))))))))))))</f>
        <v/>
      </c>
      <c r="J178" s="20" t="str">
        <f t="shared" si="59"/>
        <v/>
      </c>
      <c r="K178" s="25"/>
      <c r="L178" s="22"/>
      <c r="M178" s="22"/>
      <c r="N178" s="22"/>
      <c r="O178" s="22"/>
      <c r="P178" s="22"/>
      <c r="Q178" s="22"/>
      <c r="R178" s="22"/>
      <c r="S178" s="35"/>
      <c r="U178" s="20" t="str">
        <f t="shared" si="60"/>
        <v/>
      </c>
      <c r="V178" s="13">
        <f t="shared" si="61"/>
        <v>0</v>
      </c>
      <c r="W178" s="13">
        <f>SUM(V$2:V178)</f>
        <v>33</v>
      </c>
      <c r="AA178" s="13">
        <f t="shared" si="63"/>
        <v>0</v>
      </c>
      <c r="AD178" s="20">
        <f t="shared" si="57"/>
        <v>0</v>
      </c>
      <c r="AE178" s="20">
        <f t="shared" si="57"/>
        <v>0</v>
      </c>
      <c r="AF178" s="20">
        <f t="shared" si="65"/>
        <v>0</v>
      </c>
      <c r="AG178" s="20">
        <f t="shared" si="65"/>
        <v>0</v>
      </c>
      <c r="AH178" s="20">
        <f t="shared" si="65"/>
        <v>0</v>
      </c>
      <c r="AI178" s="20">
        <f t="shared" si="65"/>
        <v>0</v>
      </c>
      <c r="AJ178" s="20">
        <f t="shared" si="65"/>
        <v>0</v>
      </c>
      <c r="AK178" s="20"/>
      <c r="AL178" s="20"/>
      <c r="AM178" s="20">
        <f t="shared" si="58"/>
        <v>0</v>
      </c>
      <c r="AN178" s="20">
        <f t="shared" si="64"/>
        <v>0</v>
      </c>
      <c r="AO178" s="20">
        <f t="shared" si="64"/>
        <v>0</v>
      </c>
      <c r="AP178" s="20">
        <f t="shared" si="64"/>
        <v>0</v>
      </c>
      <c r="AQ178" s="20">
        <f t="shared" si="64"/>
        <v>0</v>
      </c>
      <c r="AR178" s="20">
        <f t="shared" si="64"/>
        <v>0</v>
      </c>
      <c r="AS178" s="20">
        <f t="shared" si="64"/>
        <v>0</v>
      </c>
    </row>
    <row r="179" spans="1:45" x14ac:dyDescent="0.25">
      <c r="A179" s="13" t="str">
        <f>IF(MAX(W$2:W179)=W178,"",MAX(W$2:W179))</f>
        <v/>
      </c>
      <c r="B179" s="34"/>
      <c r="C179" s="20"/>
      <c r="D179" s="20"/>
      <c r="E179" s="23" t="str">
        <f>IF(H179=Kalenderbasis!AH$11,Kalenderbasis!AK$11,IF(H179=Kalenderbasis!AH$12,Kalenderbasis!AK$12,IF(H179=Kalenderbasis!AH$13,Kalenderbasis!AK$13,IF(H179=Kalenderbasis!AH$14,Kalenderbasis!AK$14,IF(H179=Kalenderbasis!AH$15,Kalenderbasis!AK$15,IF(H179=Kalenderbasis!AH$16,Kalenderbasis!AK$16,IF(H179=Kalenderbasis!AH$17,Kalenderbasis!AK$17,IF(H179=Kalenderbasis!AH$18,Kalenderbasis!AK$18,""))))))))</f>
        <v/>
      </c>
      <c r="F179" s="43" t="str">
        <f>IF(C179="K",MAX(F$2:F178)+1,"")</f>
        <v/>
      </c>
      <c r="G179" s="20">
        <f t="shared" si="62"/>
        <v>4</v>
      </c>
      <c r="H179" s="21">
        <f t="shared" si="66"/>
        <v>45833</v>
      </c>
      <c r="I179" s="24" t="str">
        <f>IF(H179=Kalenderbasis!N$7,"Aschermittwoch",IF(H179=Kalenderbasis!H$7,"Karfreitag",IF(H179=Kalenderbasis!F$7,"Ostersonntag",IF(H179=Kalenderbasis!G$7,"Ostermontag",IF(H179=Kalenderbasis!J$7,"Christi Himmelfahrt",IF(H179=Kalenderbasis!K$7,"Pfingst-Sonntag",IF(H179=Kalenderbasis!L$7,"Pfingst-Montag",IF(H179=Kalenderbasis!M$7,"Fronleichnam",IF(H179=Kalenderbasis!Q$7,Kalenderbasis!Q$8,IF(H179=Kalenderbasis!R$7,Kalenderbasis!R$8,IF(H179=Kalenderbasis!S$7,Kalenderbasis!S$8,IF(H179=Kalenderbasis!T$7,Kalenderbasis!T$8,IF(H179=Kalenderbasis!U$7,Kalenderbasis!U$8,IF(H179=Kalenderbasis!V$7,Kalenderbasis!V$8,IF(H179=Kalenderbasis!W$7,Kalenderbasis!W$8,IF(H179=Kalenderbasis!X$7,Kalenderbasis!X$8,IF(H179=Kalenderbasis!Y$7,Kalenderbasis!Y$8,IF(H179=Kalenderbasis!Z$7,Kalenderbasis!Z$8,IF(H179=Kalenderbasis!AA$7,Kalenderbasis!AA$8,IF(H179=Kalenderbasis!AB$7,Kalenderbasis!AB$8,IF(H179=Kalenderbasis!O$7,Kalenderbasis!O$8,IF(H179=Kalenderbasis!P$7,Kalenderbasis!P$8,""))))))))))))))))))))))</f>
        <v/>
      </c>
      <c r="J179" s="20" t="str">
        <f t="shared" si="59"/>
        <v/>
      </c>
      <c r="K179" s="25"/>
      <c r="L179" s="22"/>
      <c r="M179" s="22"/>
      <c r="N179" s="22"/>
      <c r="O179" s="22"/>
      <c r="P179" s="22"/>
      <c r="Q179" s="22"/>
      <c r="R179" s="22"/>
      <c r="S179" s="35"/>
      <c r="U179" s="20" t="str">
        <f t="shared" si="60"/>
        <v/>
      </c>
      <c r="V179" s="13">
        <f t="shared" si="61"/>
        <v>0</v>
      </c>
      <c r="W179" s="13">
        <f>SUM(V$2:V179)</f>
        <v>33</v>
      </c>
      <c r="AA179" s="13">
        <f t="shared" si="63"/>
        <v>0</v>
      </c>
      <c r="AD179" s="20">
        <f t="shared" si="57"/>
        <v>0</v>
      </c>
      <c r="AE179" s="20">
        <f t="shared" si="57"/>
        <v>0</v>
      </c>
      <c r="AF179" s="20">
        <f t="shared" si="65"/>
        <v>0</v>
      </c>
      <c r="AG179" s="20">
        <f t="shared" si="65"/>
        <v>0</v>
      </c>
      <c r="AH179" s="20">
        <f t="shared" si="65"/>
        <v>0</v>
      </c>
      <c r="AI179" s="20">
        <f t="shared" si="65"/>
        <v>0</v>
      </c>
      <c r="AJ179" s="20">
        <f t="shared" si="65"/>
        <v>0</v>
      </c>
      <c r="AK179" s="20"/>
      <c r="AL179" s="20"/>
      <c r="AM179" s="20">
        <f t="shared" si="58"/>
        <v>0</v>
      </c>
      <c r="AN179" s="20">
        <f t="shared" si="64"/>
        <v>0</v>
      </c>
      <c r="AO179" s="20">
        <f t="shared" si="64"/>
        <v>0</v>
      </c>
      <c r="AP179" s="20">
        <f t="shared" si="64"/>
        <v>0</v>
      </c>
      <c r="AQ179" s="20">
        <f t="shared" si="64"/>
        <v>0</v>
      </c>
      <c r="AR179" s="20">
        <f t="shared" si="64"/>
        <v>0</v>
      </c>
      <c r="AS179" s="20">
        <f t="shared" si="64"/>
        <v>0</v>
      </c>
    </row>
    <row r="180" spans="1:45" x14ac:dyDescent="0.25">
      <c r="A180" s="13">
        <f>IF(MAX(W$2:W180)=W179,"",MAX(W$2:W180))</f>
        <v>34</v>
      </c>
      <c r="B180" s="34" t="s">
        <v>28</v>
      </c>
      <c r="C180" s="20" t="s">
        <v>44</v>
      </c>
      <c r="D180" s="20"/>
      <c r="E180" s="23" t="str">
        <f>IF(H180=Kalenderbasis!AH$11,Kalenderbasis!AK$11,IF(H180=Kalenderbasis!AH$12,Kalenderbasis!AK$12,IF(H180=Kalenderbasis!AH$13,Kalenderbasis!AK$13,IF(H180=Kalenderbasis!AH$14,Kalenderbasis!AK$14,IF(H180=Kalenderbasis!AH$15,Kalenderbasis!AK$15,IF(H180=Kalenderbasis!AH$16,Kalenderbasis!AK$16,IF(H180=Kalenderbasis!AH$17,Kalenderbasis!AK$17,IF(H180=Kalenderbasis!AH$18,Kalenderbasis!AK$18,""))))))))</f>
        <v/>
      </c>
      <c r="F180" s="43" t="str">
        <f>IF(C180="K",MAX(F$2:F179)+1,"")</f>
        <v/>
      </c>
      <c r="G180" s="20">
        <f t="shared" si="62"/>
        <v>5</v>
      </c>
      <c r="H180" s="21">
        <f t="shared" si="66"/>
        <v>45834</v>
      </c>
      <c r="I180" s="24" t="str">
        <f>IF(H180=Kalenderbasis!N$7,"Aschermittwoch",IF(H180=Kalenderbasis!H$7,"Karfreitag",IF(H180=Kalenderbasis!F$7,"Ostersonntag",IF(H180=Kalenderbasis!G$7,"Ostermontag",IF(H180=Kalenderbasis!J$7,"Christi Himmelfahrt",IF(H180=Kalenderbasis!K$7,"Pfingst-Sonntag",IF(H180=Kalenderbasis!L$7,"Pfingst-Montag",IF(H180=Kalenderbasis!M$7,"Fronleichnam",IF(H180=Kalenderbasis!Q$7,Kalenderbasis!Q$8,IF(H180=Kalenderbasis!R$7,Kalenderbasis!R$8,IF(H180=Kalenderbasis!S$7,Kalenderbasis!S$8,IF(H180=Kalenderbasis!T$7,Kalenderbasis!T$8,IF(H180=Kalenderbasis!U$7,Kalenderbasis!U$8,IF(H180=Kalenderbasis!V$7,Kalenderbasis!V$8,IF(H180=Kalenderbasis!W$7,Kalenderbasis!W$8,IF(H180=Kalenderbasis!X$7,Kalenderbasis!X$8,IF(H180=Kalenderbasis!Y$7,Kalenderbasis!Y$8,IF(H180=Kalenderbasis!Z$7,Kalenderbasis!Z$8,IF(H180=Kalenderbasis!AA$7,Kalenderbasis!AA$8,IF(H180=Kalenderbasis!AB$7,Kalenderbasis!AB$8,IF(H180=Kalenderbasis!O$7,Kalenderbasis!O$8,IF(H180=Kalenderbasis!P$7,Kalenderbasis!P$8,""))))))))))))))))))))))</f>
        <v/>
      </c>
      <c r="J180" s="20" t="str">
        <f t="shared" si="59"/>
        <v>Burggraben</v>
      </c>
      <c r="K180" s="25" t="s">
        <v>12</v>
      </c>
      <c r="L180" s="22"/>
      <c r="M180" s="22"/>
      <c r="N180" s="22"/>
      <c r="O180" s="22"/>
      <c r="P180" s="22"/>
      <c r="Q180" s="22"/>
      <c r="R180" s="22"/>
      <c r="S180" s="35"/>
      <c r="U180" s="20" t="str">
        <f t="shared" si="60"/>
        <v/>
      </c>
      <c r="V180" s="13">
        <f t="shared" si="61"/>
        <v>1</v>
      </c>
      <c r="W180" s="13">
        <f>SUM(V$2:V180)</f>
        <v>34</v>
      </c>
      <c r="AA180" s="13">
        <f t="shared" si="63"/>
        <v>0</v>
      </c>
      <c r="AD180" s="20">
        <f t="shared" si="57"/>
        <v>0</v>
      </c>
      <c r="AE180" s="20">
        <f t="shared" si="57"/>
        <v>0</v>
      </c>
      <c r="AF180" s="20">
        <f t="shared" si="65"/>
        <v>0</v>
      </c>
      <c r="AG180" s="20">
        <f t="shared" si="65"/>
        <v>0</v>
      </c>
      <c r="AH180" s="20">
        <f t="shared" si="65"/>
        <v>0</v>
      </c>
      <c r="AI180" s="20">
        <f t="shared" si="65"/>
        <v>0</v>
      </c>
      <c r="AJ180" s="20">
        <f t="shared" si="65"/>
        <v>0</v>
      </c>
      <c r="AK180" s="20"/>
      <c r="AL180" s="20"/>
      <c r="AM180" s="20">
        <f t="shared" si="58"/>
        <v>1</v>
      </c>
      <c r="AN180" s="20">
        <f t="shared" si="64"/>
        <v>0</v>
      </c>
      <c r="AO180" s="20">
        <f t="shared" si="64"/>
        <v>0</v>
      </c>
      <c r="AP180" s="20">
        <f t="shared" si="64"/>
        <v>0</v>
      </c>
      <c r="AQ180" s="20">
        <f t="shared" si="64"/>
        <v>0</v>
      </c>
      <c r="AR180" s="20">
        <f t="shared" si="64"/>
        <v>0</v>
      </c>
      <c r="AS180" s="20">
        <f t="shared" si="64"/>
        <v>0</v>
      </c>
    </row>
    <row r="181" spans="1:45" x14ac:dyDescent="0.25">
      <c r="A181" s="13" t="str">
        <f>IF(MAX(W$2:W181)=W180,"",MAX(W$2:W181))</f>
        <v/>
      </c>
      <c r="B181" s="34"/>
      <c r="C181" s="20"/>
      <c r="D181" s="20"/>
      <c r="E181" s="23" t="str">
        <f>IF(H181=Kalenderbasis!AH$11,Kalenderbasis!AK$11,IF(H181=Kalenderbasis!AH$12,Kalenderbasis!AK$12,IF(H181=Kalenderbasis!AH$13,Kalenderbasis!AK$13,IF(H181=Kalenderbasis!AH$14,Kalenderbasis!AK$14,IF(H181=Kalenderbasis!AH$15,Kalenderbasis!AK$15,IF(H181=Kalenderbasis!AH$16,Kalenderbasis!AK$16,IF(H181=Kalenderbasis!AH$17,Kalenderbasis!AK$17,IF(H181=Kalenderbasis!AH$18,Kalenderbasis!AK$18,""))))))))</f>
        <v/>
      </c>
      <c r="F181" s="43" t="str">
        <f>IF(C181="K",MAX(F$2:F180)+1,"")</f>
        <v/>
      </c>
      <c r="G181" s="20">
        <f t="shared" si="62"/>
        <v>6</v>
      </c>
      <c r="H181" s="21">
        <f t="shared" si="66"/>
        <v>45835</v>
      </c>
      <c r="I181" s="24" t="str">
        <f>IF(H181=Kalenderbasis!N$7,"Aschermittwoch",IF(H181=Kalenderbasis!H$7,"Karfreitag",IF(H181=Kalenderbasis!F$7,"Ostersonntag",IF(H181=Kalenderbasis!G$7,"Ostermontag",IF(H181=Kalenderbasis!J$7,"Christi Himmelfahrt",IF(H181=Kalenderbasis!K$7,"Pfingst-Sonntag",IF(H181=Kalenderbasis!L$7,"Pfingst-Montag",IF(H181=Kalenderbasis!M$7,"Fronleichnam",IF(H181=Kalenderbasis!Q$7,Kalenderbasis!Q$8,IF(H181=Kalenderbasis!R$7,Kalenderbasis!R$8,IF(H181=Kalenderbasis!S$7,Kalenderbasis!S$8,IF(H181=Kalenderbasis!T$7,Kalenderbasis!T$8,IF(H181=Kalenderbasis!U$7,Kalenderbasis!U$8,IF(H181=Kalenderbasis!V$7,Kalenderbasis!V$8,IF(H181=Kalenderbasis!W$7,Kalenderbasis!W$8,IF(H181=Kalenderbasis!X$7,Kalenderbasis!X$8,IF(H181=Kalenderbasis!Y$7,Kalenderbasis!Y$8,IF(H181=Kalenderbasis!Z$7,Kalenderbasis!Z$8,IF(H181=Kalenderbasis!AA$7,Kalenderbasis!AA$8,IF(H181=Kalenderbasis!AB$7,Kalenderbasis!AB$8,IF(H181=Kalenderbasis!O$7,Kalenderbasis!O$8,IF(H181=Kalenderbasis!P$7,Kalenderbasis!P$8,""))))))))))))))))))))))</f>
        <v/>
      </c>
      <c r="J181" s="20" t="str">
        <f t="shared" si="59"/>
        <v/>
      </c>
      <c r="K181" s="25"/>
      <c r="L181" s="22"/>
      <c r="M181" s="22"/>
      <c r="N181" s="22"/>
      <c r="O181" s="22"/>
      <c r="P181" s="22"/>
      <c r="Q181" s="22"/>
      <c r="R181" s="22"/>
      <c r="S181" s="35"/>
      <c r="U181" s="20" t="str">
        <f t="shared" si="60"/>
        <v/>
      </c>
      <c r="V181" s="13">
        <f t="shared" si="61"/>
        <v>0</v>
      </c>
      <c r="W181" s="13">
        <f>SUM(V$2:V181)</f>
        <v>34</v>
      </c>
      <c r="AA181" s="13">
        <f t="shared" si="63"/>
        <v>0</v>
      </c>
      <c r="AD181" s="20">
        <f t="shared" si="57"/>
        <v>0</v>
      </c>
      <c r="AE181" s="20">
        <f t="shared" si="57"/>
        <v>0</v>
      </c>
      <c r="AF181" s="20">
        <f t="shared" si="65"/>
        <v>0</v>
      </c>
      <c r="AG181" s="20">
        <f t="shared" si="65"/>
        <v>0</v>
      </c>
      <c r="AH181" s="20">
        <f t="shared" si="65"/>
        <v>0</v>
      </c>
      <c r="AI181" s="20">
        <f t="shared" si="65"/>
        <v>0</v>
      </c>
      <c r="AJ181" s="20">
        <f t="shared" si="65"/>
        <v>0</v>
      </c>
      <c r="AK181" s="20"/>
      <c r="AL181" s="20"/>
      <c r="AM181" s="20">
        <f t="shared" si="58"/>
        <v>0</v>
      </c>
      <c r="AN181" s="20">
        <f t="shared" si="64"/>
        <v>0</v>
      </c>
      <c r="AO181" s="20">
        <f t="shared" si="64"/>
        <v>0</v>
      </c>
      <c r="AP181" s="20">
        <f t="shared" si="64"/>
        <v>0</v>
      </c>
      <c r="AQ181" s="20">
        <f t="shared" si="64"/>
        <v>0</v>
      </c>
      <c r="AR181" s="20">
        <f t="shared" si="64"/>
        <v>0</v>
      </c>
      <c r="AS181" s="20">
        <f t="shared" si="64"/>
        <v>0</v>
      </c>
    </row>
    <row r="182" spans="1:45" x14ac:dyDescent="0.25">
      <c r="A182" s="13" t="str">
        <f>IF(MAX(W$2:W182)=W181,"",MAX(W$2:W182))</f>
        <v/>
      </c>
      <c r="B182" s="34"/>
      <c r="C182" s="20"/>
      <c r="D182" s="20"/>
      <c r="E182" s="23" t="str">
        <f>IF(H182=Kalenderbasis!AH$11,Kalenderbasis!AK$11,IF(H182=Kalenderbasis!AH$12,Kalenderbasis!AK$12,IF(H182=Kalenderbasis!AH$13,Kalenderbasis!AK$13,IF(H182=Kalenderbasis!AH$14,Kalenderbasis!AK$14,IF(H182=Kalenderbasis!AH$15,Kalenderbasis!AK$15,IF(H182=Kalenderbasis!AH$16,Kalenderbasis!AK$16,IF(H182=Kalenderbasis!AH$17,Kalenderbasis!AK$17,IF(H182=Kalenderbasis!AH$18,Kalenderbasis!AK$18,""))))))))</f>
        <v/>
      </c>
      <c r="F182" s="43" t="str">
        <f>IF(C182="K",MAX(F$2:F181)+1,"")</f>
        <v/>
      </c>
      <c r="G182" s="20">
        <f t="shared" si="62"/>
        <v>7</v>
      </c>
      <c r="H182" s="21">
        <f t="shared" si="66"/>
        <v>45836</v>
      </c>
      <c r="I182" s="24" t="str">
        <f>IF(H182=Kalenderbasis!N$7,"Aschermittwoch",IF(H182=Kalenderbasis!H$7,"Karfreitag",IF(H182=Kalenderbasis!F$7,"Ostersonntag",IF(H182=Kalenderbasis!G$7,"Ostermontag",IF(H182=Kalenderbasis!J$7,"Christi Himmelfahrt",IF(H182=Kalenderbasis!K$7,"Pfingst-Sonntag",IF(H182=Kalenderbasis!L$7,"Pfingst-Montag",IF(H182=Kalenderbasis!M$7,"Fronleichnam",IF(H182=Kalenderbasis!Q$7,Kalenderbasis!Q$8,IF(H182=Kalenderbasis!R$7,Kalenderbasis!R$8,IF(H182=Kalenderbasis!S$7,Kalenderbasis!S$8,IF(H182=Kalenderbasis!T$7,Kalenderbasis!T$8,IF(H182=Kalenderbasis!U$7,Kalenderbasis!U$8,IF(H182=Kalenderbasis!V$7,Kalenderbasis!V$8,IF(H182=Kalenderbasis!W$7,Kalenderbasis!W$8,IF(H182=Kalenderbasis!X$7,Kalenderbasis!X$8,IF(H182=Kalenderbasis!Y$7,Kalenderbasis!Y$8,IF(H182=Kalenderbasis!Z$7,Kalenderbasis!Z$8,IF(H182=Kalenderbasis!AA$7,Kalenderbasis!AA$8,IF(H182=Kalenderbasis!AB$7,Kalenderbasis!AB$8,IF(H182=Kalenderbasis!O$7,Kalenderbasis!O$8,IF(H182=Kalenderbasis!P$7,Kalenderbasis!P$8,""))))))))))))))))))))))</f>
        <v/>
      </c>
      <c r="J182" s="20" t="str">
        <f t="shared" si="59"/>
        <v/>
      </c>
      <c r="K182" s="25"/>
      <c r="L182" s="22"/>
      <c r="M182" s="22"/>
      <c r="N182" s="22"/>
      <c r="O182" s="22"/>
      <c r="P182" s="22"/>
      <c r="Q182" s="22"/>
      <c r="R182" s="22"/>
      <c r="S182" s="35"/>
      <c r="U182" s="20" t="str">
        <f t="shared" si="60"/>
        <v/>
      </c>
      <c r="V182" s="13">
        <f t="shared" si="61"/>
        <v>0</v>
      </c>
      <c r="W182" s="13">
        <f>SUM(V$2:V182)</f>
        <v>34</v>
      </c>
      <c r="AA182" s="13">
        <f t="shared" si="63"/>
        <v>0</v>
      </c>
      <c r="AD182" s="20">
        <f t="shared" si="57"/>
        <v>0</v>
      </c>
      <c r="AE182" s="20">
        <f t="shared" si="57"/>
        <v>0</v>
      </c>
      <c r="AF182" s="20">
        <f t="shared" si="65"/>
        <v>0</v>
      </c>
      <c r="AG182" s="20">
        <f t="shared" si="65"/>
        <v>0</v>
      </c>
      <c r="AH182" s="20">
        <f t="shared" si="65"/>
        <v>0</v>
      </c>
      <c r="AI182" s="20">
        <f t="shared" si="65"/>
        <v>0</v>
      </c>
      <c r="AJ182" s="20">
        <f t="shared" si="65"/>
        <v>0</v>
      </c>
      <c r="AK182" s="20"/>
      <c r="AL182" s="20"/>
      <c r="AM182" s="20">
        <f t="shared" si="58"/>
        <v>0</v>
      </c>
      <c r="AN182" s="20">
        <f t="shared" si="64"/>
        <v>0</v>
      </c>
      <c r="AO182" s="20">
        <f t="shared" si="64"/>
        <v>0</v>
      </c>
      <c r="AP182" s="20">
        <f t="shared" si="64"/>
        <v>0</v>
      </c>
      <c r="AQ182" s="20">
        <f t="shared" si="64"/>
        <v>0</v>
      </c>
      <c r="AR182" s="20">
        <f t="shared" si="64"/>
        <v>0</v>
      </c>
      <c r="AS182" s="20">
        <f t="shared" si="64"/>
        <v>0</v>
      </c>
    </row>
    <row r="183" spans="1:45" x14ac:dyDescent="0.25">
      <c r="A183" s="13" t="str">
        <f>IF(MAX(W$2:W183)=W182,"",MAX(W$2:W183))</f>
        <v/>
      </c>
      <c r="B183" s="34"/>
      <c r="C183" s="20"/>
      <c r="D183" s="20"/>
      <c r="E183" s="23" t="str">
        <f>IF(H183=Kalenderbasis!AH$11,Kalenderbasis!AK$11,IF(H183=Kalenderbasis!AH$12,Kalenderbasis!AK$12,IF(H183=Kalenderbasis!AH$13,Kalenderbasis!AK$13,IF(H183=Kalenderbasis!AH$14,Kalenderbasis!AK$14,IF(H183=Kalenderbasis!AH$15,Kalenderbasis!AK$15,IF(H183=Kalenderbasis!AH$16,Kalenderbasis!AK$16,IF(H183=Kalenderbasis!AH$17,Kalenderbasis!AK$17,IF(H183=Kalenderbasis!AH$18,Kalenderbasis!AK$18,""))))))))</f>
        <v/>
      </c>
      <c r="F183" s="43" t="str">
        <f>IF(C183="K",MAX(F$2:F182)+1,"")</f>
        <v/>
      </c>
      <c r="G183" s="20">
        <f t="shared" si="62"/>
        <v>1</v>
      </c>
      <c r="H183" s="21">
        <f t="shared" si="66"/>
        <v>45837</v>
      </c>
      <c r="I183" s="24" t="str">
        <f>IF(H183=Kalenderbasis!N$7,"Aschermittwoch",IF(H183=Kalenderbasis!H$7,"Karfreitag",IF(H183=Kalenderbasis!F$7,"Ostersonntag",IF(H183=Kalenderbasis!G$7,"Ostermontag",IF(H183=Kalenderbasis!J$7,"Christi Himmelfahrt",IF(H183=Kalenderbasis!K$7,"Pfingst-Sonntag",IF(H183=Kalenderbasis!L$7,"Pfingst-Montag",IF(H183=Kalenderbasis!M$7,"Fronleichnam",IF(H183=Kalenderbasis!Q$7,Kalenderbasis!Q$8,IF(H183=Kalenderbasis!R$7,Kalenderbasis!R$8,IF(H183=Kalenderbasis!S$7,Kalenderbasis!S$8,IF(H183=Kalenderbasis!T$7,Kalenderbasis!T$8,IF(H183=Kalenderbasis!U$7,Kalenderbasis!U$8,IF(H183=Kalenderbasis!V$7,Kalenderbasis!V$8,IF(H183=Kalenderbasis!W$7,Kalenderbasis!W$8,IF(H183=Kalenderbasis!X$7,Kalenderbasis!X$8,IF(H183=Kalenderbasis!Y$7,Kalenderbasis!Y$8,IF(H183=Kalenderbasis!Z$7,Kalenderbasis!Z$8,IF(H183=Kalenderbasis!AA$7,Kalenderbasis!AA$8,IF(H183=Kalenderbasis!AB$7,Kalenderbasis!AB$8,IF(H183=Kalenderbasis!O$7,Kalenderbasis!O$8,IF(H183=Kalenderbasis!P$7,Kalenderbasis!P$8,""))))))))))))))))))))))</f>
        <v/>
      </c>
      <c r="J183" s="20" t="str">
        <f t="shared" si="59"/>
        <v/>
      </c>
      <c r="K183" s="25"/>
      <c r="L183" s="22"/>
      <c r="M183" s="22"/>
      <c r="N183" s="22"/>
      <c r="O183" s="22"/>
      <c r="P183" s="22"/>
      <c r="Q183" s="22"/>
      <c r="R183" s="22"/>
      <c r="S183" s="35"/>
      <c r="U183" s="20" t="str">
        <f t="shared" si="60"/>
        <v/>
      </c>
      <c r="V183" s="13">
        <f t="shared" si="61"/>
        <v>0</v>
      </c>
      <c r="W183" s="13">
        <f>SUM(V$2:V183)</f>
        <v>34</v>
      </c>
      <c r="AA183" s="13">
        <f t="shared" si="63"/>
        <v>0</v>
      </c>
      <c r="AD183" s="20">
        <f t="shared" si="57"/>
        <v>0</v>
      </c>
      <c r="AE183" s="20">
        <f t="shared" si="57"/>
        <v>0</v>
      </c>
      <c r="AF183" s="20">
        <f t="shared" si="65"/>
        <v>0</v>
      </c>
      <c r="AG183" s="20">
        <f t="shared" si="65"/>
        <v>0</v>
      </c>
      <c r="AH183" s="20">
        <f t="shared" si="65"/>
        <v>0</v>
      </c>
      <c r="AI183" s="20">
        <f t="shared" si="65"/>
        <v>0</v>
      </c>
      <c r="AJ183" s="20">
        <f t="shared" si="65"/>
        <v>0</v>
      </c>
      <c r="AK183" s="20"/>
      <c r="AL183" s="20"/>
      <c r="AM183" s="20">
        <f t="shared" si="58"/>
        <v>0</v>
      </c>
      <c r="AN183" s="20">
        <f t="shared" si="64"/>
        <v>0</v>
      </c>
      <c r="AO183" s="20">
        <f t="shared" si="64"/>
        <v>0</v>
      </c>
      <c r="AP183" s="20">
        <f t="shared" si="64"/>
        <v>0</v>
      </c>
      <c r="AQ183" s="20">
        <f t="shared" si="64"/>
        <v>0</v>
      </c>
      <c r="AR183" s="20">
        <f t="shared" si="64"/>
        <v>0</v>
      </c>
      <c r="AS183" s="20">
        <f t="shared" si="64"/>
        <v>0</v>
      </c>
    </row>
    <row r="184" spans="1:45" x14ac:dyDescent="0.25">
      <c r="A184" s="13" t="str">
        <f>IF(MAX(W$2:W184)=W183,"",MAX(W$2:W184))</f>
        <v/>
      </c>
      <c r="B184" s="34"/>
      <c r="C184" s="20"/>
      <c r="D184" s="20"/>
      <c r="E184" s="23" t="str">
        <f>IF(H184=Kalenderbasis!AH$11,Kalenderbasis!AK$11,IF(H184=Kalenderbasis!AH$12,Kalenderbasis!AK$12,IF(H184=Kalenderbasis!AH$13,Kalenderbasis!AK$13,IF(H184=Kalenderbasis!AH$14,Kalenderbasis!AK$14,IF(H184=Kalenderbasis!AH$15,Kalenderbasis!AK$15,IF(H184=Kalenderbasis!AH$16,Kalenderbasis!AK$16,IF(H184=Kalenderbasis!AH$17,Kalenderbasis!AK$17,IF(H184=Kalenderbasis!AH$18,Kalenderbasis!AK$18,""))))))))</f>
        <v/>
      </c>
      <c r="F184" s="43" t="str">
        <f>IF(C184="K",MAX(F$2:F183)+1,"")</f>
        <v/>
      </c>
      <c r="G184" s="20">
        <f t="shared" si="62"/>
        <v>2</v>
      </c>
      <c r="H184" s="21">
        <f t="shared" si="66"/>
        <v>45838</v>
      </c>
      <c r="I184" s="24" t="str">
        <f>IF(H184=Kalenderbasis!N$7,"Aschermittwoch",IF(H184=Kalenderbasis!H$7,"Karfreitag",IF(H184=Kalenderbasis!F$7,"Ostersonntag",IF(H184=Kalenderbasis!G$7,"Ostermontag",IF(H184=Kalenderbasis!J$7,"Christi Himmelfahrt",IF(H184=Kalenderbasis!K$7,"Pfingst-Sonntag",IF(H184=Kalenderbasis!L$7,"Pfingst-Montag",IF(H184=Kalenderbasis!M$7,"Fronleichnam",IF(H184=Kalenderbasis!Q$7,Kalenderbasis!Q$8,IF(H184=Kalenderbasis!R$7,Kalenderbasis!R$8,IF(H184=Kalenderbasis!S$7,Kalenderbasis!S$8,IF(H184=Kalenderbasis!T$7,Kalenderbasis!T$8,IF(H184=Kalenderbasis!U$7,Kalenderbasis!U$8,IF(H184=Kalenderbasis!V$7,Kalenderbasis!V$8,IF(H184=Kalenderbasis!W$7,Kalenderbasis!W$8,IF(H184=Kalenderbasis!X$7,Kalenderbasis!X$8,IF(H184=Kalenderbasis!Y$7,Kalenderbasis!Y$8,IF(H184=Kalenderbasis!Z$7,Kalenderbasis!Z$8,IF(H184=Kalenderbasis!AA$7,Kalenderbasis!AA$8,IF(H184=Kalenderbasis!AB$7,Kalenderbasis!AB$8,IF(H184=Kalenderbasis!O$7,Kalenderbasis!O$8,IF(H184=Kalenderbasis!P$7,Kalenderbasis!P$8,""))))))))))))))))))))))</f>
        <v/>
      </c>
      <c r="J184" s="20" t="str">
        <f t="shared" si="59"/>
        <v/>
      </c>
      <c r="K184" s="25"/>
      <c r="L184" s="22"/>
      <c r="M184" s="22"/>
      <c r="N184" s="22"/>
      <c r="O184" s="22"/>
      <c r="P184" s="22"/>
      <c r="Q184" s="22"/>
      <c r="R184" s="22"/>
      <c r="S184" s="35"/>
      <c r="U184" s="20" t="str">
        <f t="shared" si="60"/>
        <v/>
      </c>
      <c r="V184" s="13">
        <f t="shared" si="61"/>
        <v>0</v>
      </c>
      <c r="W184" s="13">
        <f>SUM(V$2:V184)</f>
        <v>34</v>
      </c>
      <c r="AA184" s="13">
        <f t="shared" si="63"/>
        <v>0</v>
      </c>
      <c r="AD184" s="20">
        <f t="shared" si="57"/>
        <v>0</v>
      </c>
      <c r="AE184" s="20">
        <f t="shared" si="57"/>
        <v>0</v>
      </c>
      <c r="AF184" s="20">
        <f t="shared" si="65"/>
        <v>0</v>
      </c>
      <c r="AG184" s="20">
        <f t="shared" si="65"/>
        <v>0</v>
      </c>
      <c r="AH184" s="20">
        <f t="shared" si="65"/>
        <v>0</v>
      </c>
      <c r="AI184" s="20">
        <f t="shared" si="65"/>
        <v>0</v>
      </c>
      <c r="AJ184" s="20">
        <f t="shared" si="65"/>
        <v>0</v>
      </c>
      <c r="AK184" s="20"/>
      <c r="AL184" s="20"/>
      <c r="AM184" s="20">
        <f t="shared" si="58"/>
        <v>0</v>
      </c>
      <c r="AN184" s="20">
        <f t="shared" si="64"/>
        <v>0</v>
      </c>
      <c r="AO184" s="20">
        <f t="shared" si="64"/>
        <v>0</v>
      </c>
      <c r="AP184" s="20">
        <f t="shared" si="64"/>
        <v>0</v>
      </c>
      <c r="AQ184" s="20">
        <f t="shared" si="64"/>
        <v>0</v>
      </c>
      <c r="AR184" s="20">
        <f t="shared" si="64"/>
        <v>0</v>
      </c>
      <c r="AS184" s="20">
        <f t="shared" si="64"/>
        <v>0</v>
      </c>
    </row>
    <row r="185" spans="1:45" x14ac:dyDescent="0.25">
      <c r="A185" s="13" t="str">
        <f>IF(MAX(W$2:W185)=W184,"",MAX(W$2:W185))</f>
        <v/>
      </c>
      <c r="B185" s="34"/>
      <c r="C185" s="20"/>
      <c r="D185" s="20"/>
      <c r="E185" s="23" t="str">
        <f>IF(H185=Kalenderbasis!AH$11,Kalenderbasis!AK$11,IF(H185=Kalenderbasis!AH$12,Kalenderbasis!AK$12,IF(H185=Kalenderbasis!AH$13,Kalenderbasis!AK$13,IF(H185=Kalenderbasis!AH$14,Kalenderbasis!AK$14,IF(H185=Kalenderbasis!AH$15,Kalenderbasis!AK$15,IF(H185=Kalenderbasis!AH$16,Kalenderbasis!AK$16,IF(H185=Kalenderbasis!AH$17,Kalenderbasis!AK$17,IF(H185=Kalenderbasis!AH$18,Kalenderbasis!AK$18,""))))))))</f>
        <v/>
      </c>
      <c r="F185" s="43" t="str">
        <f>IF(C185="K",MAX(F$2:F184)+1,"")</f>
        <v/>
      </c>
      <c r="G185" s="20">
        <f t="shared" si="62"/>
        <v>3</v>
      </c>
      <c r="H185" s="21">
        <f t="shared" si="66"/>
        <v>45839</v>
      </c>
      <c r="I185" s="24" t="str">
        <f>IF(H185=Kalenderbasis!N$7,"Aschermittwoch",IF(H185=Kalenderbasis!H$7,"Karfreitag",IF(H185=Kalenderbasis!F$7,"Ostersonntag",IF(H185=Kalenderbasis!G$7,"Ostermontag",IF(H185=Kalenderbasis!J$7,"Christi Himmelfahrt",IF(H185=Kalenderbasis!K$7,"Pfingst-Sonntag",IF(H185=Kalenderbasis!L$7,"Pfingst-Montag",IF(H185=Kalenderbasis!M$7,"Fronleichnam",IF(H185=Kalenderbasis!Q$7,Kalenderbasis!Q$8,IF(H185=Kalenderbasis!R$7,Kalenderbasis!R$8,IF(H185=Kalenderbasis!S$7,Kalenderbasis!S$8,IF(H185=Kalenderbasis!T$7,Kalenderbasis!T$8,IF(H185=Kalenderbasis!U$7,Kalenderbasis!U$8,IF(H185=Kalenderbasis!V$7,Kalenderbasis!V$8,IF(H185=Kalenderbasis!W$7,Kalenderbasis!W$8,IF(H185=Kalenderbasis!X$7,Kalenderbasis!X$8,IF(H185=Kalenderbasis!Y$7,Kalenderbasis!Y$8,IF(H185=Kalenderbasis!Z$7,Kalenderbasis!Z$8,IF(H185=Kalenderbasis!AA$7,Kalenderbasis!AA$8,IF(H185=Kalenderbasis!AB$7,Kalenderbasis!AB$8,IF(H185=Kalenderbasis!O$7,Kalenderbasis!O$8,IF(H185=Kalenderbasis!P$7,Kalenderbasis!P$8,""))))))))))))))))))))))</f>
        <v/>
      </c>
      <c r="J185" s="20" t="str">
        <f t="shared" si="59"/>
        <v/>
      </c>
      <c r="K185" s="25"/>
      <c r="L185" s="22"/>
      <c r="M185" s="22"/>
      <c r="N185" s="22"/>
      <c r="O185" s="22"/>
      <c r="P185" s="22"/>
      <c r="Q185" s="22"/>
      <c r="R185" s="22"/>
      <c r="S185" s="35"/>
      <c r="U185" s="20" t="str">
        <f t="shared" si="60"/>
        <v/>
      </c>
      <c r="V185" s="13">
        <f t="shared" si="61"/>
        <v>0</v>
      </c>
      <c r="W185" s="13">
        <f>SUM(V$2:V185)</f>
        <v>34</v>
      </c>
      <c r="AA185" s="13">
        <f t="shared" si="63"/>
        <v>0</v>
      </c>
      <c r="AD185" s="20">
        <f t="shared" si="57"/>
        <v>0</v>
      </c>
      <c r="AE185" s="20">
        <f t="shared" si="57"/>
        <v>0</v>
      </c>
      <c r="AF185" s="20">
        <f t="shared" si="65"/>
        <v>0</v>
      </c>
      <c r="AG185" s="20">
        <f t="shared" si="65"/>
        <v>0</v>
      </c>
      <c r="AH185" s="20">
        <f t="shared" si="65"/>
        <v>0</v>
      </c>
      <c r="AI185" s="20">
        <f t="shared" si="65"/>
        <v>0</v>
      </c>
      <c r="AJ185" s="20">
        <f t="shared" si="65"/>
        <v>0</v>
      </c>
      <c r="AK185" s="20"/>
      <c r="AL185" s="20"/>
      <c r="AM185" s="20">
        <f t="shared" si="58"/>
        <v>0</v>
      </c>
      <c r="AN185" s="20">
        <f t="shared" si="64"/>
        <v>0</v>
      </c>
      <c r="AO185" s="20">
        <f t="shared" si="64"/>
        <v>0</v>
      </c>
      <c r="AP185" s="20">
        <f t="shared" si="64"/>
        <v>0</v>
      </c>
      <c r="AQ185" s="20">
        <f t="shared" si="64"/>
        <v>0</v>
      </c>
      <c r="AR185" s="20">
        <f t="shared" si="64"/>
        <v>0</v>
      </c>
      <c r="AS185" s="20">
        <f t="shared" si="64"/>
        <v>0</v>
      </c>
    </row>
    <row r="186" spans="1:45" x14ac:dyDescent="0.25">
      <c r="A186" s="13" t="str">
        <f>IF(MAX(W$2:W186)=W185,"",MAX(W$2:W186))</f>
        <v/>
      </c>
      <c r="B186" s="34"/>
      <c r="C186" s="20"/>
      <c r="D186" s="20"/>
      <c r="E186" s="23" t="str">
        <f>IF(H186=Kalenderbasis!AH$11,Kalenderbasis!AK$11,IF(H186=Kalenderbasis!AH$12,Kalenderbasis!AK$12,IF(H186=Kalenderbasis!AH$13,Kalenderbasis!AK$13,IF(H186=Kalenderbasis!AH$14,Kalenderbasis!AK$14,IF(H186=Kalenderbasis!AH$15,Kalenderbasis!AK$15,IF(H186=Kalenderbasis!AH$16,Kalenderbasis!AK$16,IF(H186=Kalenderbasis!AH$17,Kalenderbasis!AK$17,IF(H186=Kalenderbasis!AH$18,Kalenderbasis!AK$18,""))))))))</f>
        <v/>
      </c>
      <c r="F186" s="43" t="str">
        <f>IF(C186="K",MAX(F$2:F185)+1,"")</f>
        <v/>
      </c>
      <c r="G186" s="20">
        <f t="shared" si="62"/>
        <v>4</v>
      </c>
      <c r="H186" s="21">
        <f t="shared" si="66"/>
        <v>45840</v>
      </c>
      <c r="I186" s="24" t="str">
        <f>IF(H186=Kalenderbasis!N$7,"Aschermittwoch",IF(H186=Kalenderbasis!H$7,"Karfreitag",IF(H186=Kalenderbasis!F$7,"Ostersonntag",IF(H186=Kalenderbasis!G$7,"Ostermontag",IF(H186=Kalenderbasis!J$7,"Christi Himmelfahrt",IF(H186=Kalenderbasis!K$7,"Pfingst-Sonntag",IF(H186=Kalenderbasis!L$7,"Pfingst-Montag",IF(H186=Kalenderbasis!M$7,"Fronleichnam",IF(H186=Kalenderbasis!Q$7,Kalenderbasis!Q$8,IF(H186=Kalenderbasis!R$7,Kalenderbasis!R$8,IF(H186=Kalenderbasis!S$7,Kalenderbasis!S$8,IF(H186=Kalenderbasis!T$7,Kalenderbasis!T$8,IF(H186=Kalenderbasis!U$7,Kalenderbasis!U$8,IF(H186=Kalenderbasis!V$7,Kalenderbasis!V$8,IF(H186=Kalenderbasis!W$7,Kalenderbasis!W$8,IF(H186=Kalenderbasis!X$7,Kalenderbasis!X$8,IF(H186=Kalenderbasis!Y$7,Kalenderbasis!Y$8,IF(H186=Kalenderbasis!Z$7,Kalenderbasis!Z$8,IF(H186=Kalenderbasis!AA$7,Kalenderbasis!AA$8,IF(H186=Kalenderbasis!AB$7,Kalenderbasis!AB$8,IF(H186=Kalenderbasis!O$7,Kalenderbasis!O$8,IF(H186=Kalenderbasis!P$7,Kalenderbasis!P$8,""))))))))))))))))))))))</f>
        <v/>
      </c>
      <c r="J186" s="20" t="str">
        <f t="shared" si="59"/>
        <v/>
      </c>
      <c r="K186" s="25"/>
      <c r="L186" s="22"/>
      <c r="M186" s="22"/>
      <c r="N186" s="22"/>
      <c r="O186" s="22"/>
      <c r="P186" s="22"/>
      <c r="Q186" s="22"/>
      <c r="R186" s="22"/>
      <c r="S186" s="35"/>
      <c r="U186" s="20" t="str">
        <f t="shared" si="60"/>
        <v/>
      </c>
      <c r="V186" s="13">
        <f t="shared" si="61"/>
        <v>0</v>
      </c>
      <c r="W186" s="13">
        <f>SUM(V$2:V186)</f>
        <v>34</v>
      </c>
      <c r="AA186" s="13">
        <f t="shared" si="63"/>
        <v>0</v>
      </c>
      <c r="AD186" s="20">
        <f t="shared" si="57"/>
        <v>0</v>
      </c>
      <c r="AE186" s="20">
        <f t="shared" si="57"/>
        <v>0</v>
      </c>
      <c r="AF186" s="20">
        <f t="shared" si="65"/>
        <v>0</v>
      </c>
      <c r="AG186" s="20">
        <f t="shared" si="65"/>
        <v>0</v>
      </c>
      <c r="AH186" s="20">
        <f t="shared" si="65"/>
        <v>0</v>
      </c>
      <c r="AI186" s="20">
        <f t="shared" si="65"/>
        <v>0</v>
      </c>
      <c r="AJ186" s="20">
        <f t="shared" si="65"/>
        <v>0</v>
      </c>
      <c r="AK186" s="20"/>
      <c r="AL186" s="20"/>
      <c r="AM186" s="20">
        <f t="shared" si="58"/>
        <v>0</v>
      </c>
      <c r="AN186" s="20">
        <f t="shared" si="64"/>
        <v>0</v>
      </c>
      <c r="AO186" s="20">
        <f t="shared" si="64"/>
        <v>0</v>
      </c>
      <c r="AP186" s="20">
        <f t="shared" si="64"/>
        <v>0</v>
      </c>
      <c r="AQ186" s="20">
        <f t="shared" si="64"/>
        <v>0</v>
      </c>
      <c r="AR186" s="20">
        <f t="shared" si="64"/>
        <v>0</v>
      </c>
      <c r="AS186" s="20">
        <f t="shared" si="64"/>
        <v>0</v>
      </c>
    </row>
    <row r="187" spans="1:45" x14ac:dyDescent="0.25">
      <c r="A187" s="13">
        <f>IF(MAX(W$2:W187)=W186,"",MAX(W$2:W187))</f>
        <v>35</v>
      </c>
      <c r="B187" s="34" t="s">
        <v>28</v>
      </c>
      <c r="C187" s="20" t="s">
        <v>44</v>
      </c>
      <c r="D187" s="20"/>
      <c r="E187" s="23" t="str">
        <f>IF(H187=Kalenderbasis!AH$11,Kalenderbasis!AK$11,IF(H187=Kalenderbasis!AH$12,Kalenderbasis!AK$12,IF(H187=Kalenderbasis!AH$13,Kalenderbasis!AK$13,IF(H187=Kalenderbasis!AH$14,Kalenderbasis!AK$14,IF(H187=Kalenderbasis!AH$15,Kalenderbasis!AK$15,IF(H187=Kalenderbasis!AH$16,Kalenderbasis!AK$16,IF(H187=Kalenderbasis!AH$17,Kalenderbasis!AK$17,IF(H187=Kalenderbasis!AH$18,Kalenderbasis!AK$18,""))))))))</f>
        <v/>
      </c>
      <c r="F187" s="43" t="str">
        <f>IF(C187="K",MAX(F$2:F186)+1,"")</f>
        <v/>
      </c>
      <c r="G187" s="20">
        <f t="shared" si="62"/>
        <v>5</v>
      </c>
      <c r="H187" s="21">
        <f t="shared" si="66"/>
        <v>45841</v>
      </c>
      <c r="I187" s="24" t="str">
        <f>IF(H187=Kalenderbasis!N$7,"Aschermittwoch",IF(H187=Kalenderbasis!H$7,"Karfreitag",IF(H187=Kalenderbasis!F$7,"Ostersonntag",IF(H187=Kalenderbasis!G$7,"Ostermontag",IF(H187=Kalenderbasis!J$7,"Christi Himmelfahrt",IF(H187=Kalenderbasis!K$7,"Pfingst-Sonntag",IF(H187=Kalenderbasis!L$7,"Pfingst-Montag",IF(H187=Kalenderbasis!M$7,"Fronleichnam",IF(H187=Kalenderbasis!Q$7,Kalenderbasis!Q$8,IF(H187=Kalenderbasis!R$7,Kalenderbasis!R$8,IF(H187=Kalenderbasis!S$7,Kalenderbasis!S$8,IF(H187=Kalenderbasis!T$7,Kalenderbasis!T$8,IF(H187=Kalenderbasis!U$7,Kalenderbasis!U$8,IF(H187=Kalenderbasis!V$7,Kalenderbasis!V$8,IF(H187=Kalenderbasis!W$7,Kalenderbasis!W$8,IF(H187=Kalenderbasis!X$7,Kalenderbasis!X$8,IF(H187=Kalenderbasis!Y$7,Kalenderbasis!Y$8,IF(H187=Kalenderbasis!Z$7,Kalenderbasis!Z$8,IF(H187=Kalenderbasis!AA$7,Kalenderbasis!AA$8,IF(H187=Kalenderbasis!AB$7,Kalenderbasis!AB$8,IF(H187=Kalenderbasis!O$7,Kalenderbasis!O$8,IF(H187=Kalenderbasis!P$7,Kalenderbasis!P$8,""))))))))))))))))))))))</f>
        <v/>
      </c>
      <c r="J187" s="20" t="str">
        <f t="shared" si="59"/>
        <v>Burggraben</v>
      </c>
      <c r="K187" s="25" t="s">
        <v>18</v>
      </c>
      <c r="L187" s="22"/>
      <c r="M187" s="22"/>
      <c r="N187" s="22"/>
      <c r="O187" s="22"/>
      <c r="P187" s="22"/>
      <c r="Q187" s="22"/>
      <c r="R187" s="22"/>
      <c r="S187" s="35"/>
      <c r="U187" s="20" t="str">
        <f t="shared" si="60"/>
        <v/>
      </c>
      <c r="V187" s="13">
        <f t="shared" si="61"/>
        <v>1</v>
      </c>
      <c r="W187" s="13">
        <f>SUM(V$2:V187)</f>
        <v>35</v>
      </c>
      <c r="AA187" s="13">
        <f t="shared" si="63"/>
        <v>0</v>
      </c>
      <c r="AD187" s="20">
        <f t="shared" si="57"/>
        <v>0</v>
      </c>
      <c r="AE187" s="20">
        <f t="shared" si="57"/>
        <v>0</v>
      </c>
      <c r="AF187" s="20">
        <f t="shared" si="65"/>
        <v>0</v>
      </c>
      <c r="AG187" s="20">
        <f t="shared" si="65"/>
        <v>0</v>
      </c>
      <c r="AH187" s="20">
        <f t="shared" si="65"/>
        <v>0</v>
      </c>
      <c r="AI187" s="20">
        <f t="shared" si="65"/>
        <v>0</v>
      </c>
      <c r="AJ187" s="20">
        <f t="shared" si="65"/>
        <v>0</v>
      </c>
      <c r="AK187" s="20"/>
      <c r="AL187" s="20"/>
      <c r="AM187" s="20">
        <f t="shared" si="58"/>
        <v>0</v>
      </c>
      <c r="AN187" s="20">
        <f t="shared" si="64"/>
        <v>1</v>
      </c>
      <c r="AO187" s="20">
        <f t="shared" si="64"/>
        <v>0</v>
      </c>
      <c r="AP187" s="20">
        <f t="shared" si="64"/>
        <v>0</v>
      </c>
      <c r="AQ187" s="20">
        <f t="shared" si="64"/>
        <v>0</v>
      </c>
      <c r="AR187" s="20">
        <f t="shared" si="64"/>
        <v>0</v>
      </c>
      <c r="AS187" s="20">
        <f t="shared" si="64"/>
        <v>0</v>
      </c>
    </row>
    <row r="188" spans="1:45" x14ac:dyDescent="0.25">
      <c r="A188" s="13">
        <f>IF(MAX(W$2:W188)=W187,"",MAX(W$2:W188))</f>
        <v>36</v>
      </c>
      <c r="B188" s="34" t="s">
        <v>28</v>
      </c>
      <c r="C188" s="20"/>
      <c r="D188" s="20"/>
      <c r="E188" s="23" t="str">
        <f>IF(H188=Kalenderbasis!AH$11,Kalenderbasis!AK$11,IF(H188=Kalenderbasis!AH$12,Kalenderbasis!AK$12,IF(H188=Kalenderbasis!AH$13,Kalenderbasis!AK$13,IF(H188=Kalenderbasis!AH$14,Kalenderbasis!AK$14,IF(H188=Kalenderbasis!AH$15,Kalenderbasis!AK$15,IF(H188=Kalenderbasis!AH$16,Kalenderbasis!AK$16,IF(H188=Kalenderbasis!AH$17,Kalenderbasis!AK$17,IF(H188=Kalenderbasis!AH$18,Kalenderbasis!AK$18,""))))))))</f>
        <v/>
      </c>
      <c r="F188" s="43" t="str">
        <f>IF(C188="K",MAX(F$2:F187)+1,"")</f>
        <v/>
      </c>
      <c r="G188" s="20">
        <f t="shared" si="62"/>
        <v>6</v>
      </c>
      <c r="H188" s="21">
        <f t="shared" si="66"/>
        <v>45842</v>
      </c>
      <c r="I188" s="24" t="str">
        <f>IF(H188=Kalenderbasis!N$7,"Aschermittwoch",IF(H188=Kalenderbasis!H$7,"Karfreitag",IF(H188=Kalenderbasis!F$7,"Ostersonntag",IF(H188=Kalenderbasis!G$7,"Ostermontag",IF(H188=Kalenderbasis!J$7,"Christi Himmelfahrt",IF(H188=Kalenderbasis!K$7,"Pfingst-Sonntag",IF(H188=Kalenderbasis!L$7,"Pfingst-Montag",IF(H188=Kalenderbasis!M$7,"Fronleichnam",IF(H188=Kalenderbasis!Q$7,Kalenderbasis!Q$8,IF(H188=Kalenderbasis!R$7,Kalenderbasis!R$8,IF(H188=Kalenderbasis!S$7,Kalenderbasis!S$8,IF(H188=Kalenderbasis!T$7,Kalenderbasis!T$8,IF(H188=Kalenderbasis!U$7,Kalenderbasis!U$8,IF(H188=Kalenderbasis!V$7,Kalenderbasis!V$8,IF(H188=Kalenderbasis!W$7,Kalenderbasis!W$8,IF(H188=Kalenderbasis!X$7,Kalenderbasis!X$8,IF(H188=Kalenderbasis!Y$7,Kalenderbasis!Y$8,IF(H188=Kalenderbasis!Z$7,Kalenderbasis!Z$8,IF(H188=Kalenderbasis!AA$7,Kalenderbasis!AA$8,IF(H188=Kalenderbasis!AB$7,Kalenderbasis!AB$8,IF(H188=Kalenderbasis!O$7,Kalenderbasis!O$8,IF(H188=Kalenderbasis!P$7,Kalenderbasis!P$8,""))))))))))))))))))))))</f>
        <v/>
      </c>
      <c r="J188" s="20" t="str">
        <f t="shared" si="59"/>
        <v/>
      </c>
      <c r="K188" s="25"/>
      <c r="L188" s="22"/>
      <c r="M188" s="22"/>
      <c r="N188" s="22"/>
      <c r="O188" s="22"/>
      <c r="P188" s="22"/>
      <c r="Q188" s="22"/>
      <c r="R188" s="22"/>
      <c r="S188" s="35"/>
      <c r="U188" s="20" t="str">
        <f t="shared" si="60"/>
        <v/>
      </c>
      <c r="V188" s="13">
        <f t="shared" si="61"/>
        <v>1</v>
      </c>
      <c r="W188" s="13">
        <f>SUM(V$2:V188)</f>
        <v>36</v>
      </c>
      <c r="AA188" s="13">
        <f t="shared" si="63"/>
        <v>0</v>
      </c>
      <c r="AD188" s="20">
        <f t="shared" si="57"/>
        <v>0</v>
      </c>
      <c r="AE188" s="20">
        <f t="shared" si="57"/>
        <v>0</v>
      </c>
      <c r="AF188" s="20">
        <f t="shared" si="65"/>
        <v>0</v>
      </c>
      <c r="AG188" s="20">
        <f t="shared" si="65"/>
        <v>0</v>
      </c>
      <c r="AH188" s="20">
        <f t="shared" si="65"/>
        <v>0</v>
      </c>
      <c r="AI188" s="20">
        <f t="shared" si="65"/>
        <v>0</v>
      </c>
      <c r="AJ188" s="20">
        <f t="shared" si="65"/>
        <v>0</v>
      </c>
      <c r="AK188" s="20"/>
      <c r="AL188" s="20"/>
      <c r="AM188" s="20">
        <f t="shared" si="58"/>
        <v>0</v>
      </c>
      <c r="AN188" s="20">
        <f t="shared" si="64"/>
        <v>0</v>
      </c>
      <c r="AO188" s="20">
        <f t="shared" si="64"/>
        <v>0</v>
      </c>
      <c r="AP188" s="20">
        <f t="shared" si="64"/>
        <v>0</v>
      </c>
      <c r="AQ188" s="20">
        <f t="shared" si="64"/>
        <v>0</v>
      </c>
      <c r="AR188" s="20">
        <f t="shared" si="64"/>
        <v>0</v>
      </c>
      <c r="AS188" s="20">
        <f t="shared" si="64"/>
        <v>0</v>
      </c>
    </row>
    <row r="189" spans="1:45" x14ac:dyDescent="0.25">
      <c r="A189" s="13">
        <f>IF(MAX(W$2:W189)=W188,"",MAX(W$2:W189))</f>
        <v>37</v>
      </c>
      <c r="B189" s="34" t="s">
        <v>28</v>
      </c>
      <c r="C189" s="20"/>
      <c r="D189" s="20" t="s">
        <v>30</v>
      </c>
      <c r="E189" s="23" t="str">
        <f>IF(H189=Kalenderbasis!AH$11,Kalenderbasis!AK$11,IF(H189=Kalenderbasis!AH$12,Kalenderbasis!AK$12,IF(H189=Kalenderbasis!AH$13,Kalenderbasis!AK$13,IF(H189=Kalenderbasis!AH$14,Kalenderbasis!AK$14,IF(H189=Kalenderbasis!AH$15,Kalenderbasis!AK$15,IF(H189=Kalenderbasis!AH$16,Kalenderbasis!AK$16,IF(H189=Kalenderbasis!AH$17,Kalenderbasis!AK$17,IF(H189=Kalenderbasis!AH$18,Kalenderbasis!AK$18,""))))))))</f>
        <v/>
      </c>
      <c r="F189" s="43" t="str">
        <f>IF(C189="K",MAX(F$2:F188)+1,"")</f>
        <v/>
      </c>
      <c r="G189" s="20">
        <f t="shared" si="62"/>
        <v>7</v>
      </c>
      <c r="H189" s="21">
        <f t="shared" si="66"/>
        <v>45843</v>
      </c>
      <c r="I189" s="24" t="str">
        <f>IF(H189=Kalenderbasis!N$7,"Aschermittwoch",IF(H189=Kalenderbasis!H$7,"Karfreitag",IF(H189=Kalenderbasis!F$7,"Ostersonntag",IF(H189=Kalenderbasis!G$7,"Ostermontag",IF(H189=Kalenderbasis!J$7,"Christi Himmelfahrt",IF(H189=Kalenderbasis!K$7,"Pfingst-Sonntag",IF(H189=Kalenderbasis!L$7,"Pfingst-Montag",IF(H189=Kalenderbasis!M$7,"Fronleichnam",IF(H189=Kalenderbasis!Q$7,Kalenderbasis!Q$8,IF(H189=Kalenderbasis!R$7,Kalenderbasis!R$8,IF(H189=Kalenderbasis!S$7,Kalenderbasis!S$8,IF(H189=Kalenderbasis!T$7,Kalenderbasis!T$8,IF(H189=Kalenderbasis!U$7,Kalenderbasis!U$8,IF(H189=Kalenderbasis!V$7,Kalenderbasis!V$8,IF(H189=Kalenderbasis!W$7,Kalenderbasis!W$8,IF(H189=Kalenderbasis!X$7,Kalenderbasis!X$8,IF(H189=Kalenderbasis!Y$7,Kalenderbasis!Y$8,IF(H189=Kalenderbasis!Z$7,Kalenderbasis!Z$8,IF(H189=Kalenderbasis!AA$7,Kalenderbasis!AA$8,IF(H189=Kalenderbasis!AB$7,Kalenderbasis!AB$8,IF(H189=Kalenderbasis!O$7,Kalenderbasis!O$8,IF(H189=Kalenderbasis!P$7,Kalenderbasis!P$8,""))))))))))))))))))))))</f>
        <v/>
      </c>
      <c r="J189" s="20" t="s">
        <v>84</v>
      </c>
      <c r="K189" s="25"/>
      <c r="L189" s="22"/>
      <c r="M189" s="22" t="s">
        <v>12</v>
      </c>
      <c r="N189" s="22" t="s">
        <v>83</v>
      </c>
      <c r="O189" s="22"/>
      <c r="P189" s="22"/>
      <c r="Q189" s="22"/>
      <c r="R189" s="22"/>
      <c r="S189" s="35"/>
      <c r="U189" s="20" t="str">
        <f t="shared" si="60"/>
        <v/>
      </c>
      <c r="V189" s="13">
        <f t="shared" si="61"/>
        <v>1</v>
      </c>
      <c r="W189" s="13">
        <f>SUM(V$2:V189)</f>
        <v>37</v>
      </c>
      <c r="AA189" s="13">
        <f t="shared" si="63"/>
        <v>0</v>
      </c>
      <c r="AD189" s="20">
        <f t="shared" ref="AD189:AE220" si="67">IF(AND($C189="K",$K189=AD$1),1,0)</f>
        <v>0</v>
      </c>
      <c r="AE189" s="20">
        <f t="shared" si="67"/>
        <v>0</v>
      </c>
      <c r="AF189" s="20">
        <f t="shared" si="65"/>
        <v>0</v>
      </c>
      <c r="AG189" s="20">
        <f t="shared" si="65"/>
        <v>0</v>
      </c>
      <c r="AH189" s="20">
        <f t="shared" si="65"/>
        <v>0</v>
      </c>
      <c r="AI189" s="20">
        <f t="shared" si="65"/>
        <v>0</v>
      </c>
      <c r="AJ189" s="20">
        <f t="shared" si="65"/>
        <v>0</v>
      </c>
      <c r="AK189" s="20"/>
      <c r="AL189" s="20"/>
      <c r="AM189" s="20">
        <f t="shared" si="58"/>
        <v>0</v>
      </c>
      <c r="AN189" s="20">
        <f t="shared" si="64"/>
        <v>0</v>
      </c>
      <c r="AO189" s="20">
        <f t="shared" si="64"/>
        <v>0</v>
      </c>
      <c r="AP189" s="20">
        <f t="shared" si="64"/>
        <v>0</v>
      </c>
      <c r="AQ189" s="20">
        <f t="shared" si="64"/>
        <v>0</v>
      </c>
      <c r="AR189" s="20">
        <f t="shared" ref="AN189:AS232" si="68">IF(AND($C189="B",$K189=AR$1),1,0)</f>
        <v>0</v>
      </c>
      <c r="AS189" s="20">
        <f t="shared" si="68"/>
        <v>0</v>
      </c>
    </row>
    <row r="190" spans="1:45" x14ac:dyDescent="0.25">
      <c r="A190" s="13">
        <f>IF(MAX(W$2:W190)=W189,"",MAX(W$2:W190))</f>
        <v>38</v>
      </c>
      <c r="B190" s="34" t="s">
        <v>28</v>
      </c>
      <c r="C190" s="20"/>
      <c r="D190" s="20" t="s">
        <v>30</v>
      </c>
      <c r="E190" s="23" t="str">
        <f>IF(H190=Kalenderbasis!AH$11,Kalenderbasis!AK$11,IF(H190=Kalenderbasis!AH$12,Kalenderbasis!AK$12,IF(H190=Kalenderbasis!AH$13,Kalenderbasis!AK$13,IF(H190=Kalenderbasis!AH$14,Kalenderbasis!AK$14,IF(H190=Kalenderbasis!AH$15,Kalenderbasis!AK$15,IF(H190=Kalenderbasis!AH$16,Kalenderbasis!AK$16,IF(H190=Kalenderbasis!AH$17,Kalenderbasis!AK$17,IF(H190=Kalenderbasis!AH$18,Kalenderbasis!AK$18,""))))))))</f>
        <v/>
      </c>
      <c r="F190" s="43" t="str">
        <f>IF(C190="K",MAX(F$2:F189)+1,"")</f>
        <v/>
      </c>
      <c r="G190" s="20">
        <f t="shared" si="62"/>
        <v>1</v>
      </c>
      <c r="H190" s="21">
        <f t="shared" si="66"/>
        <v>45844</v>
      </c>
      <c r="I190" s="24" t="str">
        <f>IF(H190=Kalenderbasis!N$7,"Aschermittwoch",IF(H190=Kalenderbasis!H$7,"Karfreitag",IF(H190=Kalenderbasis!F$7,"Ostersonntag",IF(H190=Kalenderbasis!G$7,"Ostermontag",IF(H190=Kalenderbasis!J$7,"Christi Himmelfahrt",IF(H190=Kalenderbasis!K$7,"Pfingst-Sonntag",IF(H190=Kalenderbasis!L$7,"Pfingst-Montag",IF(H190=Kalenderbasis!M$7,"Fronleichnam",IF(H190=Kalenderbasis!Q$7,Kalenderbasis!Q$8,IF(H190=Kalenderbasis!R$7,Kalenderbasis!R$8,IF(H190=Kalenderbasis!S$7,Kalenderbasis!S$8,IF(H190=Kalenderbasis!T$7,Kalenderbasis!T$8,IF(H190=Kalenderbasis!U$7,Kalenderbasis!U$8,IF(H190=Kalenderbasis!V$7,Kalenderbasis!V$8,IF(H190=Kalenderbasis!W$7,Kalenderbasis!W$8,IF(H190=Kalenderbasis!X$7,Kalenderbasis!X$8,IF(H190=Kalenderbasis!Y$7,Kalenderbasis!Y$8,IF(H190=Kalenderbasis!Z$7,Kalenderbasis!Z$8,IF(H190=Kalenderbasis!AA$7,Kalenderbasis!AA$8,IF(H190=Kalenderbasis!AB$7,Kalenderbasis!AB$8,IF(H190=Kalenderbasis!O$7,Kalenderbasis!O$8,IF(H190=Kalenderbasis!P$7,Kalenderbasis!P$8,""))))))))))))))))))))))</f>
        <v/>
      </c>
      <c r="J190" s="20" t="s">
        <v>84</v>
      </c>
      <c r="K190" s="25"/>
      <c r="L190" s="22"/>
      <c r="M190" s="22" t="s">
        <v>12</v>
      </c>
      <c r="N190" s="22" t="s">
        <v>23</v>
      </c>
      <c r="O190" s="22"/>
      <c r="P190" s="22"/>
      <c r="Q190" s="22"/>
      <c r="R190" s="22"/>
      <c r="S190" s="35"/>
      <c r="U190" s="20" t="str">
        <f t="shared" si="60"/>
        <v/>
      </c>
      <c r="V190" s="13">
        <f t="shared" si="61"/>
        <v>1</v>
      </c>
      <c r="W190" s="13">
        <f>SUM(V$2:V190)</f>
        <v>38</v>
      </c>
      <c r="AA190" s="13">
        <f t="shared" si="63"/>
        <v>0</v>
      </c>
      <c r="AD190" s="20">
        <f t="shared" si="67"/>
        <v>0</v>
      </c>
      <c r="AE190" s="20">
        <f t="shared" si="67"/>
        <v>0</v>
      </c>
      <c r="AF190" s="20">
        <f t="shared" si="65"/>
        <v>0</v>
      </c>
      <c r="AG190" s="20">
        <f t="shared" si="65"/>
        <v>0</v>
      </c>
      <c r="AH190" s="20">
        <f t="shared" si="65"/>
        <v>0</v>
      </c>
      <c r="AI190" s="20">
        <f t="shared" si="65"/>
        <v>0</v>
      </c>
      <c r="AJ190" s="20">
        <f t="shared" si="65"/>
        <v>0</v>
      </c>
      <c r="AK190" s="20"/>
      <c r="AL190" s="20"/>
      <c r="AM190" s="20">
        <f t="shared" si="58"/>
        <v>0</v>
      </c>
      <c r="AN190" s="20">
        <f t="shared" si="68"/>
        <v>0</v>
      </c>
      <c r="AO190" s="20">
        <f t="shared" si="68"/>
        <v>0</v>
      </c>
      <c r="AP190" s="20">
        <f t="shared" si="68"/>
        <v>0</v>
      </c>
      <c r="AQ190" s="20">
        <f t="shared" si="68"/>
        <v>0</v>
      </c>
      <c r="AR190" s="20">
        <f t="shared" si="68"/>
        <v>0</v>
      </c>
      <c r="AS190" s="20">
        <f t="shared" si="68"/>
        <v>0</v>
      </c>
    </row>
    <row r="191" spans="1:45" x14ac:dyDescent="0.25">
      <c r="A191" s="13" t="str">
        <f>IF(MAX(W$2:W191)=W190,"",MAX(W$2:W191))</f>
        <v/>
      </c>
      <c r="B191" s="34"/>
      <c r="C191" s="20"/>
      <c r="D191" s="20"/>
      <c r="E191" s="23" t="str">
        <f>IF(H191=Kalenderbasis!AH$11,Kalenderbasis!AK$11,IF(H191=Kalenderbasis!AH$12,Kalenderbasis!AK$12,IF(H191=Kalenderbasis!AH$13,Kalenderbasis!AK$13,IF(H191=Kalenderbasis!AH$14,Kalenderbasis!AK$14,IF(H191=Kalenderbasis!AH$15,Kalenderbasis!AK$15,IF(H191=Kalenderbasis!AH$16,Kalenderbasis!AK$16,IF(H191=Kalenderbasis!AH$17,Kalenderbasis!AK$17,IF(H191=Kalenderbasis!AH$18,Kalenderbasis!AK$18,""))))))))</f>
        <v/>
      </c>
      <c r="F191" s="43" t="str">
        <f>IF(C191="K",MAX(F$2:F190)+1,"")</f>
        <v/>
      </c>
      <c r="G191" s="20">
        <f t="shared" si="62"/>
        <v>2</v>
      </c>
      <c r="H191" s="21">
        <f t="shared" si="66"/>
        <v>45845</v>
      </c>
      <c r="I191" s="24" t="str">
        <f>IF(H191=Kalenderbasis!N$7,"Aschermittwoch",IF(H191=Kalenderbasis!H$7,"Karfreitag",IF(H191=Kalenderbasis!F$7,"Ostersonntag",IF(H191=Kalenderbasis!G$7,"Ostermontag",IF(H191=Kalenderbasis!J$7,"Christi Himmelfahrt",IF(H191=Kalenderbasis!K$7,"Pfingst-Sonntag",IF(H191=Kalenderbasis!L$7,"Pfingst-Montag",IF(H191=Kalenderbasis!M$7,"Fronleichnam",IF(H191=Kalenderbasis!Q$7,Kalenderbasis!Q$8,IF(H191=Kalenderbasis!R$7,Kalenderbasis!R$8,IF(H191=Kalenderbasis!S$7,Kalenderbasis!S$8,IF(H191=Kalenderbasis!T$7,Kalenderbasis!T$8,IF(H191=Kalenderbasis!U$7,Kalenderbasis!U$8,IF(H191=Kalenderbasis!V$7,Kalenderbasis!V$8,IF(H191=Kalenderbasis!W$7,Kalenderbasis!W$8,IF(H191=Kalenderbasis!X$7,Kalenderbasis!X$8,IF(H191=Kalenderbasis!Y$7,Kalenderbasis!Y$8,IF(H191=Kalenderbasis!Z$7,Kalenderbasis!Z$8,IF(H191=Kalenderbasis!AA$7,Kalenderbasis!AA$8,IF(H191=Kalenderbasis!AB$7,Kalenderbasis!AB$8,IF(H191=Kalenderbasis!O$7,Kalenderbasis!O$8,IF(H191=Kalenderbasis!P$7,Kalenderbasis!P$8,""))))))))))))))))))))))</f>
        <v/>
      </c>
      <c r="J191" s="20" t="str">
        <f t="shared" si="59"/>
        <v/>
      </c>
      <c r="K191" s="25"/>
      <c r="L191" s="22"/>
      <c r="M191" s="22"/>
      <c r="N191" s="22"/>
      <c r="O191" s="22"/>
      <c r="P191" s="22"/>
      <c r="Q191" s="22"/>
      <c r="R191" s="22"/>
      <c r="S191" s="35"/>
      <c r="U191" s="20" t="str">
        <f t="shared" si="60"/>
        <v/>
      </c>
      <c r="V191" s="13">
        <f t="shared" si="61"/>
        <v>0</v>
      </c>
      <c r="W191" s="13">
        <f>SUM(V$2:V191)</f>
        <v>38</v>
      </c>
      <c r="AA191" s="13">
        <f t="shared" si="63"/>
        <v>0</v>
      </c>
      <c r="AD191" s="20">
        <f t="shared" si="67"/>
        <v>0</v>
      </c>
      <c r="AE191" s="20">
        <f t="shared" si="67"/>
        <v>0</v>
      </c>
      <c r="AF191" s="20">
        <f t="shared" si="65"/>
        <v>0</v>
      </c>
      <c r="AG191" s="20">
        <f t="shared" si="65"/>
        <v>0</v>
      </c>
      <c r="AH191" s="20">
        <f t="shared" si="65"/>
        <v>0</v>
      </c>
      <c r="AI191" s="20">
        <f t="shared" si="65"/>
        <v>0</v>
      </c>
      <c r="AJ191" s="20">
        <f t="shared" si="65"/>
        <v>0</v>
      </c>
      <c r="AK191" s="20"/>
      <c r="AL191" s="20"/>
      <c r="AM191" s="20">
        <f t="shared" ref="AM191:AM254" si="69">IF(AND($C191="B",$K191=AM$1),1,0)</f>
        <v>0</v>
      </c>
      <c r="AN191" s="20">
        <f t="shared" si="68"/>
        <v>0</v>
      </c>
      <c r="AO191" s="20">
        <f t="shared" si="68"/>
        <v>0</v>
      </c>
      <c r="AP191" s="20">
        <f t="shared" si="68"/>
        <v>0</v>
      </c>
      <c r="AQ191" s="20">
        <f t="shared" si="68"/>
        <v>0</v>
      </c>
      <c r="AR191" s="20">
        <f t="shared" si="68"/>
        <v>0</v>
      </c>
      <c r="AS191" s="20">
        <f t="shared" si="68"/>
        <v>0</v>
      </c>
    </row>
    <row r="192" spans="1:45" x14ac:dyDescent="0.25">
      <c r="A192" s="13" t="str">
        <f>IF(MAX(W$2:W192)=W191,"",MAX(W$2:W192))</f>
        <v/>
      </c>
      <c r="B192" s="34"/>
      <c r="C192" s="20"/>
      <c r="D192" s="20"/>
      <c r="E192" s="23" t="str">
        <f>IF(H192=Kalenderbasis!AH$11,Kalenderbasis!AK$11,IF(H192=Kalenderbasis!AH$12,Kalenderbasis!AK$12,IF(H192=Kalenderbasis!AH$13,Kalenderbasis!AK$13,IF(H192=Kalenderbasis!AH$14,Kalenderbasis!AK$14,IF(H192=Kalenderbasis!AH$15,Kalenderbasis!AK$15,IF(H192=Kalenderbasis!AH$16,Kalenderbasis!AK$16,IF(H192=Kalenderbasis!AH$17,Kalenderbasis!AK$17,IF(H192=Kalenderbasis!AH$18,Kalenderbasis!AK$18,""))))))))</f>
        <v/>
      </c>
      <c r="F192" s="43" t="str">
        <f>IF(C192="K",MAX(F$2:F191)+1,"")</f>
        <v/>
      </c>
      <c r="G192" s="20">
        <f t="shared" si="62"/>
        <v>3</v>
      </c>
      <c r="H192" s="21">
        <f t="shared" si="66"/>
        <v>45846</v>
      </c>
      <c r="I192" s="24" t="str">
        <f>IF(H192=Kalenderbasis!N$7,"Aschermittwoch",IF(H192=Kalenderbasis!H$7,"Karfreitag",IF(H192=Kalenderbasis!F$7,"Ostersonntag",IF(H192=Kalenderbasis!G$7,"Ostermontag",IF(H192=Kalenderbasis!J$7,"Christi Himmelfahrt",IF(H192=Kalenderbasis!K$7,"Pfingst-Sonntag",IF(H192=Kalenderbasis!L$7,"Pfingst-Montag",IF(H192=Kalenderbasis!M$7,"Fronleichnam",IF(H192=Kalenderbasis!Q$7,Kalenderbasis!Q$8,IF(H192=Kalenderbasis!R$7,Kalenderbasis!R$8,IF(H192=Kalenderbasis!S$7,Kalenderbasis!S$8,IF(H192=Kalenderbasis!T$7,Kalenderbasis!T$8,IF(H192=Kalenderbasis!U$7,Kalenderbasis!U$8,IF(H192=Kalenderbasis!V$7,Kalenderbasis!V$8,IF(H192=Kalenderbasis!W$7,Kalenderbasis!W$8,IF(H192=Kalenderbasis!X$7,Kalenderbasis!X$8,IF(H192=Kalenderbasis!Y$7,Kalenderbasis!Y$8,IF(H192=Kalenderbasis!Z$7,Kalenderbasis!Z$8,IF(H192=Kalenderbasis!AA$7,Kalenderbasis!AA$8,IF(H192=Kalenderbasis!AB$7,Kalenderbasis!AB$8,IF(H192=Kalenderbasis!O$7,Kalenderbasis!O$8,IF(H192=Kalenderbasis!P$7,Kalenderbasis!P$8,""))))))))))))))))))))))</f>
        <v/>
      </c>
      <c r="J192" s="20" t="str">
        <f t="shared" si="59"/>
        <v/>
      </c>
      <c r="K192" s="25"/>
      <c r="L192" s="22"/>
      <c r="M192" s="22"/>
      <c r="N192" s="22"/>
      <c r="O192" s="22"/>
      <c r="P192" s="22"/>
      <c r="Q192" s="22"/>
      <c r="R192" s="22"/>
      <c r="S192" s="35"/>
      <c r="U192" s="20" t="str">
        <f t="shared" si="60"/>
        <v/>
      </c>
      <c r="V192" s="13">
        <f t="shared" si="61"/>
        <v>0</v>
      </c>
      <c r="W192" s="13">
        <f>SUM(V$2:V192)</f>
        <v>38</v>
      </c>
      <c r="AA192" s="13">
        <f t="shared" si="63"/>
        <v>0</v>
      </c>
      <c r="AD192" s="20">
        <f t="shared" si="67"/>
        <v>0</v>
      </c>
      <c r="AE192" s="20">
        <f t="shared" si="67"/>
        <v>0</v>
      </c>
      <c r="AF192" s="20">
        <f t="shared" si="65"/>
        <v>0</v>
      </c>
      <c r="AG192" s="20">
        <f t="shared" si="65"/>
        <v>0</v>
      </c>
      <c r="AH192" s="20">
        <f t="shared" si="65"/>
        <v>0</v>
      </c>
      <c r="AI192" s="20">
        <f t="shared" si="65"/>
        <v>0</v>
      </c>
      <c r="AJ192" s="20">
        <f t="shared" si="65"/>
        <v>0</v>
      </c>
      <c r="AK192" s="20"/>
      <c r="AL192" s="20"/>
      <c r="AM192" s="20">
        <f t="shared" si="69"/>
        <v>0</v>
      </c>
      <c r="AN192" s="20">
        <f t="shared" si="68"/>
        <v>0</v>
      </c>
      <c r="AO192" s="20">
        <f t="shared" si="68"/>
        <v>0</v>
      </c>
      <c r="AP192" s="20">
        <f t="shared" si="68"/>
        <v>0</v>
      </c>
      <c r="AQ192" s="20">
        <f t="shared" si="68"/>
        <v>0</v>
      </c>
      <c r="AR192" s="20">
        <f t="shared" si="68"/>
        <v>0</v>
      </c>
      <c r="AS192" s="20">
        <f t="shared" si="68"/>
        <v>0</v>
      </c>
    </row>
    <row r="193" spans="1:45" x14ac:dyDescent="0.25">
      <c r="A193" s="13" t="str">
        <f>IF(MAX(W$2:W193)=W192,"",MAX(W$2:W193))</f>
        <v/>
      </c>
      <c r="B193" s="34"/>
      <c r="C193" s="20"/>
      <c r="D193" s="20"/>
      <c r="E193" s="23" t="str">
        <f>IF(H193=Kalenderbasis!AH$11,Kalenderbasis!AK$11,IF(H193=Kalenderbasis!AH$12,Kalenderbasis!AK$12,IF(H193=Kalenderbasis!AH$13,Kalenderbasis!AK$13,IF(H193=Kalenderbasis!AH$14,Kalenderbasis!AK$14,IF(H193=Kalenderbasis!AH$15,Kalenderbasis!AK$15,IF(H193=Kalenderbasis!AH$16,Kalenderbasis!AK$16,IF(H193=Kalenderbasis!AH$17,Kalenderbasis!AK$17,IF(H193=Kalenderbasis!AH$18,Kalenderbasis!AK$18,""))))))))</f>
        <v/>
      </c>
      <c r="F193" s="43" t="str">
        <f>IF(C193="K",MAX(F$2:F192)+1,"")</f>
        <v/>
      </c>
      <c r="G193" s="20">
        <f t="shared" si="62"/>
        <v>4</v>
      </c>
      <c r="H193" s="21">
        <f t="shared" si="66"/>
        <v>45847</v>
      </c>
      <c r="I193" s="24" t="str">
        <f>IF(H193=Kalenderbasis!N$7,"Aschermittwoch",IF(H193=Kalenderbasis!H$7,"Karfreitag",IF(H193=Kalenderbasis!F$7,"Ostersonntag",IF(H193=Kalenderbasis!G$7,"Ostermontag",IF(H193=Kalenderbasis!J$7,"Christi Himmelfahrt",IF(H193=Kalenderbasis!K$7,"Pfingst-Sonntag",IF(H193=Kalenderbasis!L$7,"Pfingst-Montag",IF(H193=Kalenderbasis!M$7,"Fronleichnam",IF(H193=Kalenderbasis!Q$7,Kalenderbasis!Q$8,IF(H193=Kalenderbasis!R$7,Kalenderbasis!R$8,IF(H193=Kalenderbasis!S$7,Kalenderbasis!S$8,IF(H193=Kalenderbasis!T$7,Kalenderbasis!T$8,IF(H193=Kalenderbasis!U$7,Kalenderbasis!U$8,IF(H193=Kalenderbasis!V$7,Kalenderbasis!V$8,IF(H193=Kalenderbasis!W$7,Kalenderbasis!W$8,IF(H193=Kalenderbasis!X$7,Kalenderbasis!X$8,IF(H193=Kalenderbasis!Y$7,Kalenderbasis!Y$8,IF(H193=Kalenderbasis!Z$7,Kalenderbasis!Z$8,IF(H193=Kalenderbasis!AA$7,Kalenderbasis!AA$8,IF(H193=Kalenderbasis!AB$7,Kalenderbasis!AB$8,IF(H193=Kalenderbasis!O$7,Kalenderbasis!O$8,IF(H193=Kalenderbasis!P$7,Kalenderbasis!P$8,""))))))))))))))))))))))</f>
        <v/>
      </c>
      <c r="J193" s="20" t="str">
        <f t="shared" si="59"/>
        <v/>
      </c>
      <c r="K193" s="25"/>
      <c r="L193" s="22"/>
      <c r="M193" s="22"/>
      <c r="N193" s="22"/>
      <c r="O193" s="22"/>
      <c r="P193" s="22"/>
      <c r="Q193" s="22"/>
      <c r="R193" s="22"/>
      <c r="S193" s="35"/>
      <c r="U193" s="20" t="str">
        <f t="shared" si="60"/>
        <v/>
      </c>
      <c r="V193" s="13">
        <f t="shared" si="61"/>
        <v>0</v>
      </c>
      <c r="W193" s="13">
        <f>SUM(V$2:V193)</f>
        <v>38</v>
      </c>
      <c r="AA193" s="13">
        <f t="shared" si="63"/>
        <v>0</v>
      </c>
      <c r="AD193" s="20">
        <f t="shared" si="67"/>
        <v>0</v>
      </c>
      <c r="AE193" s="20">
        <f t="shared" si="67"/>
        <v>0</v>
      </c>
      <c r="AF193" s="20">
        <f t="shared" si="65"/>
        <v>0</v>
      </c>
      <c r="AG193" s="20">
        <f t="shared" si="65"/>
        <v>0</v>
      </c>
      <c r="AH193" s="20">
        <f t="shared" si="65"/>
        <v>0</v>
      </c>
      <c r="AI193" s="20">
        <f t="shared" si="65"/>
        <v>0</v>
      </c>
      <c r="AJ193" s="20">
        <f t="shared" si="65"/>
        <v>0</v>
      </c>
      <c r="AK193" s="20"/>
      <c r="AL193" s="20"/>
      <c r="AM193" s="20">
        <f t="shared" si="69"/>
        <v>0</v>
      </c>
      <c r="AN193" s="20">
        <f t="shared" si="68"/>
        <v>0</v>
      </c>
      <c r="AO193" s="20">
        <f t="shared" si="68"/>
        <v>0</v>
      </c>
      <c r="AP193" s="20">
        <f t="shared" si="68"/>
        <v>0</v>
      </c>
      <c r="AQ193" s="20">
        <f t="shared" si="68"/>
        <v>0</v>
      </c>
      <c r="AR193" s="20">
        <f t="shared" si="68"/>
        <v>0</v>
      </c>
      <c r="AS193" s="20">
        <f t="shared" si="68"/>
        <v>0</v>
      </c>
    </row>
    <row r="194" spans="1:45" x14ac:dyDescent="0.25">
      <c r="A194" s="13">
        <f>IF(MAX(W$2:W194)=W193,"",MAX(W$2:W194))</f>
        <v>39</v>
      </c>
      <c r="B194" s="34" t="s">
        <v>28</v>
      </c>
      <c r="C194" s="20" t="s">
        <v>44</v>
      </c>
      <c r="D194" s="20"/>
      <c r="E194" s="23" t="str">
        <f>IF(H194=Kalenderbasis!AH$11,Kalenderbasis!AK$11,IF(H194=Kalenderbasis!AH$12,Kalenderbasis!AK$12,IF(H194=Kalenderbasis!AH$13,Kalenderbasis!AK$13,IF(H194=Kalenderbasis!AH$14,Kalenderbasis!AK$14,IF(H194=Kalenderbasis!AH$15,Kalenderbasis!AK$15,IF(H194=Kalenderbasis!AH$16,Kalenderbasis!AK$16,IF(H194=Kalenderbasis!AH$17,Kalenderbasis!AK$17,IF(H194=Kalenderbasis!AH$18,Kalenderbasis!AK$18,""))))))))</f>
        <v/>
      </c>
      <c r="F194" s="43" t="str">
        <f>IF(C194="K",MAX(F$2:F193)+1,"")</f>
        <v/>
      </c>
      <c r="G194" s="20">
        <f t="shared" si="62"/>
        <v>5</v>
      </c>
      <c r="H194" s="21">
        <f t="shared" si="66"/>
        <v>45848</v>
      </c>
      <c r="I194" s="24" t="str">
        <f>IF(H194=Kalenderbasis!N$7,"Aschermittwoch",IF(H194=Kalenderbasis!H$7,"Karfreitag",IF(H194=Kalenderbasis!F$7,"Ostersonntag",IF(H194=Kalenderbasis!G$7,"Ostermontag",IF(H194=Kalenderbasis!J$7,"Christi Himmelfahrt",IF(H194=Kalenderbasis!K$7,"Pfingst-Sonntag",IF(H194=Kalenderbasis!L$7,"Pfingst-Montag",IF(H194=Kalenderbasis!M$7,"Fronleichnam",IF(H194=Kalenderbasis!Q$7,Kalenderbasis!Q$8,IF(H194=Kalenderbasis!R$7,Kalenderbasis!R$8,IF(H194=Kalenderbasis!S$7,Kalenderbasis!S$8,IF(H194=Kalenderbasis!T$7,Kalenderbasis!T$8,IF(H194=Kalenderbasis!U$7,Kalenderbasis!U$8,IF(H194=Kalenderbasis!V$7,Kalenderbasis!V$8,IF(H194=Kalenderbasis!W$7,Kalenderbasis!W$8,IF(H194=Kalenderbasis!X$7,Kalenderbasis!X$8,IF(H194=Kalenderbasis!Y$7,Kalenderbasis!Y$8,IF(H194=Kalenderbasis!Z$7,Kalenderbasis!Z$8,IF(H194=Kalenderbasis!AA$7,Kalenderbasis!AA$8,IF(H194=Kalenderbasis!AB$7,Kalenderbasis!AB$8,IF(H194=Kalenderbasis!O$7,Kalenderbasis!O$8,IF(H194=Kalenderbasis!P$7,Kalenderbasis!P$8,""))))))))))))))))))))))</f>
        <v/>
      </c>
      <c r="J194" s="20" t="str">
        <f t="shared" si="59"/>
        <v>Burggraben</v>
      </c>
      <c r="K194" s="25" t="s">
        <v>18</v>
      </c>
      <c r="L194" s="22"/>
      <c r="M194" s="22"/>
      <c r="N194" s="22"/>
      <c r="O194" s="22"/>
      <c r="P194" s="22"/>
      <c r="Q194" s="22"/>
      <c r="R194" s="22"/>
      <c r="S194" s="35"/>
      <c r="U194" s="20" t="str">
        <f t="shared" si="60"/>
        <v/>
      </c>
      <c r="V194" s="13">
        <f t="shared" si="61"/>
        <v>1</v>
      </c>
      <c r="W194" s="13">
        <f>SUM(V$2:V194)</f>
        <v>39</v>
      </c>
      <c r="AA194" s="13">
        <f t="shared" si="63"/>
        <v>0</v>
      </c>
      <c r="AD194" s="20">
        <f t="shared" si="67"/>
        <v>0</v>
      </c>
      <c r="AE194" s="20">
        <f t="shared" si="67"/>
        <v>0</v>
      </c>
      <c r="AF194" s="20">
        <f t="shared" si="65"/>
        <v>0</v>
      </c>
      <c r="AG194" s="20">
        <f t="shared" si="65"/>
        <v>0</v>
      </c>
      <c r="AH194" s="20">
        <f t="shared" si="65"/>
        <v>0</v>
      </c>
      <c r="AI194" s="20">
        <f t="shared" si="65"/>
        <v>0</v>
      </c>
      <c r="AJ194" s="20">
        <f t="shared" si="65"/>
        <v>0</v>
      </c>
      <c r="AK194" s="20"/>
      <c r="AL194" s="20"/>
      <c r="AM194" s="20">
        <f t="shared" si="69"/>
        <v>0</v>
      </c>
      <c r="AN194" s="20">
        <f t="shared" si="68"/>
        <v>1</v>
      </c>
      <c r="AO194" s="20">
        <f t="shared" si="68"/>
        <v>0</v>
      </c>
      <c r="AP194" s="20">
        <f t="shared" si="68"/>
        <v>0</v>
      </c>
      <c r="AQ194" s="20">
        <f t="shared" si="68"/>
        <v>0</v>
      </c>
      <c r="AR194" s="20">
        <f t="shared" si="68"/>
        <v>0</v>
      </c>
      <c r="AS194" s="20">
        <f t="shared" si="68"/>
        <v>0</v>
      </c>
    </row>
    <row r="195" spans="1:45" x14ac:dyDescent="0.25">
      <c r="A195" s="13">
        <f>IF(MAX(W$2:W195)=W194,"",MAX(W$2:W195))</f>
        <v>40</v>
      </c>
      <c r="B195" s="34" t="s">
        <v>28</v>
      </c>
      <c r="C195" s="20"/>
      <c r="D195" s="20" t="s">
        <v>30</v>
      </c>
      <c r="E195" s="23" t="str">
        <f>IF(H195=Kalenderbasis!AH$11,Kalenderbasis!AK$11,IF(H195=Kalenderbasis!AH$12,Kalenderbasis!AK$12,IF(H195=Kalenderbasis!AH$13,Kalenderbasis!AK$13,IF(H195=Kalenderbasis!AH$14,Kalenderbasis!AK$14,IF(H195=Kalenderbasis!AH$15,Kalenderbasis!AK$15,IF(H195=Kalenderbasis!AH$16,Kalenderbasis!AK$16,IF(H195=Kalenderbasis!AH$17,Kalenderbasis!AK$17,IF(H195=Kalenderbasis!AH$18,Kalenderbasis!AK$18,""))))))))</f>
        <v/>
      </c>
      <c r="F195" s="43" t="str">
        <f>IF(C195="K",MAX(F$2:F194)+1,"")</f>
        <v/>
      </c>
      <c r="G195" s="20">
        <f t="shared" si="62"/>
        <v>6</v>
      </c>
      <c r="H195" s="21">
        <f t="shared" si="66"/>
        <v>45849</v>
      </c>
      <c r="I195" s="24" t="str">
        <f>IF(H195=Kalenderbasis!N$7,"Aschermittwoch",IF(H195=Kalenderbasis!H$7,"Karfreitag",IF(H195=Kalenderbasis!F$7,"Ostersonntag",IF(H195=Kalenderbasis!G$7,"Ostermontag",IF(H195=Kalenderbasis!J$7,"Christi Himmelfahrt",IF(H195=Kalenderbasis!K$7,"Pfingst-Sonntag",IF(H195=Kalenderbasis!L$7,"Pfingst-Montag",IF(H195=Kalenderbasis!M$7,"Fronleichnam",IF(H195=Kalenderbasis!Q$7,Kalenderbasis!Q$8,IF(H195=Kalenderbasis!R$7,Kalenderbasis!R$8,IF(H195=Kalenderbasis!S$7,Kalenderbasis!S$8,IF(H195=Kalenderbasis!T$7,Kalenderbasis!T$8,IF(H195=Kalenderbasis!U$7,Kalenderbasis!U$8,IF(H195=Kalenderbasis!V$7,Kalenderbasis!V$8,IF(H195=Kalenderbasis!W$7,Kalenderbasis!W$8,IF(H195=Kalenderbasis!X$7,Kalenderbasis!X$8,IF(H195=Kalenderbasis!Y$7,Kalenderbasis!Y$8,IF(H195=Kalenderbasis!Z$7,Kalenderbasis!Z$8,IF(H195=Kalenderbasis!AA$7,Kalenderbasis!AA$8,IF(H195=Kalenderbasis!AB$7,Kalenderbasis!AB$8,IF(H195=Kalenderbasis!O$7,Kalenderbasis!O$8,IF(H195=Kalenderbasis!P$7,Kalenderbasis!P$8,""))))))))))))))))))))))</f>
        <v/>
      </c>
      <c r="J195" s="20" t="s">
        <v>120</v>
      </c>
      <c r="K195" s="25"/>
      <c r="L195" s="22"/>
      <c r="M195" s="22"/>
      <c r="N195" s="22"/>
      <c r="O195" s="22"/>
      <c r="P195" s="22"/>
      <c r="Q195" s="22"/>
      <c r="R195" s="22"/>
      <c r="S195" s="35"/>
      <c r="U195" s="20" t="str">
        <f t="shared" ref="U195:U258" si="70">E195</f>
        <v/>
      </c>
      <c r="V195" s="13">
        <f t="shared" ref="V195:V258" si="71">IF(B195="R",1,0)</f>
        <v>1</v>
      </c>
      <c r="W195" s="13">
        <f>SUM(V$2:V195)</f>
        <v>40</v>
      </c>
      <c r="AA195" s="13">
        <f t="shared" si="63"/>
        <v>0</v>
      </c>
      <c r="AD195" s="20">
        <f t="shared" si="67"/>
        <v>0</v>
      </c>
      <c r="AE195" s="20">
        <f t="shared" si="67"/>
        <v>0</v>
      </c>
      <c r="AF195" s="20">
        <f t="shared" si="65"/>
        <v>0</v>
      </c>
      <c r="AG195" s="20">
        <f t="shared" si="65"/>
        <v>0</v>
      </c>
      <c r="AH195" s="20">
        <f t="shared" si="65"/>
        <v>0</v>
      </c>
      <c r="AI195" s="20">
        <f t="shared" si="65"/>
        <v>0</v>
      </c>
      <c r="AJ195" s="20">
        <f t="shared" si="65"/>
        <v>0</v>
      </c>
      <c r="AK195" s="20"/>
      <c r="AL195" s="20"/>
      <c r="AM195" s="20">
        <f t="shared" si="69"/>
        <v>0</v>
      </c>
      <c r="AN195" s="20">
        <f t="shared" si="68"/>
        <v>0</v>
      </c>
      <c r="AO195" s="20">
        <f t="shared" si="68"/>
        <v>0</v>
      </c>
      <c r="AP195" s="20">
        <f t="shared" si="68"/>
        <v>0</v>
      </c>
      <c r="AQ195" s="20">
        <f t="shared" si="68"/>
        <v>0</v>
      </c>
      <c r="AR195" s="20">
        <f t="shared" si="68"/>
        <v>0</v>
      </c>
      <c r="AS195" s="20">
        <f t="shared" si="68"/>
        <v>0</v>
      </c>
    </row>
    <row r="196" spans="1:45" x14ac:dyDescent="0.25">
      <c r="A196" s="13">
        <f>IF(MAX(W$2:W196)=W195,"",MAX(W$2:W196))</f>
        <v>41</v>
      </c>
      <c r="B196" s="34" t="s">
        <v>28</v>
      </c>
      <c r="C196" s="20"/>
      <c r="D196" s="20" t="s">
        <v>30</v>
      </c>
      <c r="E196" s="23" t="str">
        <f>IF(H196=Kalenderbasis!AH$11,Kalenderbasis!AK$11,IF(H196=Kalenderbasis!AH$12,Kalenderbasis!AK$12,IF(H196=Kalenderbasis!AH$13,Kalenderbasis!AK$13,IF(H196=Kalenderbasis!AH$14,Kalenderbasis!AK$14,IF(H196=Kalenderbasis!AH$15,Kalenderbasis!AK$15,IF(H196=Kalenderbasis!AH$16,Kalenderbasis!AK$16,IF(H196=Kalenderbasis!AH$17,Kalenderbasis!AK$17,IF(H196=Kalenderbasis!AH$18,Kalenderbasis!AK$18,""))))))))</f>
        <v/>
      </c>
      <c r="F196" s="43" t="str">
        <f>IF(C196="K",MAX(F$2:F195)+1,"")</f>
        <v/>
      </c>
      <c r="G196" s="20">
        <f t="shared" si="62"/>
        <v>7</v>
      </c>
      <c r="H196" s="21">
        <f t="shared" si="66"/>
        <v>45850</v>
      </c>
      <c r="I196" s="24" t="str">
        <f>IF(H196=Kalenderbasis!N$7,"Aschermittwoch",IF(H196=Kalenderbasis!H$7,"Karfreitag",IF(H196=Kalenderbasis!F$7,"Ostersonntag",IF(H196=Kalenderbasis!G$7,"Ostermontag",IF(H196=Kalenderbasis!J$7,"Christi Himmelfahrt",IF(H196=Kalenderbasis!K$7,"Pfingst-Sonntag",IF(H196=Kalenderbasis!L$7,"Pfingst-Montag",IF(H196=Kalenderbasis!M$7,"Fronleichnam",IF(H196=Kalenderbasis!Q$7,Kalenderbasis!Q$8,IF(H196=Kalenderbasis!R$7,Kalenderbasis!R$8,IF(H196=Kalenderbasis!S$7,Kalenderbasis!S$8,IF(H196=Kalenderbasis!T$7,Kalenderbasis!T$8,IF(H196=Kalenderbasis!U$7,Kalenderbasis!U$8,IF(H196=Kalenderbasis!V$7,Kalenderbasis!V$8,IF(H196=Kalenderbasis!W$7,Kalenderbasis!W$8,IF(H196=Kalenderbasis!X$7,Kalenderbasis!X$8,IF(H196=Kalenderbasis!Y$7,Kalenderbasis!Y$8,IF(H196=Kalenderbasis!Z$7,Kalenderbasis!Z$8,IF(H196=Kalenderbasis!AA$7,Kalenderbasis!AA$8,IF(H196=Kalenderbasis!AB$7,Kalenderbasis!AB$8,IF(H196=Kalenderbasis!O$7,Kalenderbasis!O$8,IF(H196=Kalenderbasis!P$7,Kalenderbasis!P$8,""))))))))))))))))))))))</f>
        <v/>
      </c>
      <c r="J196" s="20" t="s">
        <v>120</v>
      </c>
      <c r="K196" s="25"/>
      <c r="L196" s="22"/>
      <c r="M196" s="22"/>
      <c r="N196" s="22"/>
      <c r="O196" s="22"/>
      <c r="P196" s="22"/>
      <c r="Q196" s="22"/>
      <c r="R196" s="22"/>
      <c r="S196" s="35"/>
      <c r="U196" s="20" t="str">
        <f t="shared" si="70"/>
        <v/>
      </c>
      <c r="V196" s="13">
        <f t="shared" si="71"/>
        <v>1</v>
      </c>
      <c r="W196" s="13">
        <f>SUM(V$2:V196)</f>
        <v>41</v>
      </c>
      <c r="AA196" s="13">
        <f t="shared" si="63"/>
        <v>0</v>
      </c>
      <c r="AD196" s="20">
        <f t="shared" si="67"/>
        <v>0</v>
      </c>
      <c r="AE196" s="20">
        <f t="shared" si="67"/>
        <v>0</v>
      </c>
      <c r="AF196" s="20">
        <f t="shared" si="65"/>
        <v>0</v>
      </c>
      <c r="AG196" s="20">
        <f t="shared" si="65"/>
        <v>0</v>
      </c>
      <c r="AH196" s="20">
        <f t="shared" si="65"/>
        <v>0</v>
      </c>
      <c r="AI196" s="20">
        <f t="shared" si="65"/>
        <v>0</v>
      </c>
      <c r="AJ196" s="20">
        <f t="shared" si="65"/>
        <v>0</v>
      </c>
      <c r="AK196" s="20"/>
      <c r="AL196" s="20"/>
      <c r="AM196" s="20">
        <f t="shared" si="69"/>
        <v>0</v>
      </c>
      <c r="AN196" s="20">
        <f t="shared" si="68"/>
        <v>0</v>
      </c>
      <c r="AO196" s="20">
        <f t="shared" si="68"/>
        <v>0</v>
      </c>
      <c r="AP196" s="20">
        <f t="shared" si="68"/>
        <v>0</v>
      </c>
      <c r="AQ196" s="20">
        <f t="shared" si="68"/>
        <v>0</v>
      </c>
      <c r="AR196" s="20">
        <f t="shared" si="68"/>
        <v>0</v>
      </c>
      <c r="AS196" s="20">
        <f t="shared" si="68"/>
        <v>0</v>
      </c>
    </row>
    <row r="197" spans="1:45" x14ac:dyDescent="0.25">
      <c r="A197" s="13">
        <f>IF(MAX(W$2:W197)=W196,"",MAX(W$2:W197))</f>
        <v>42</v>
      </c>
      <c r="B197" s="34" t="s">
        <v>28</v>
      </c>
      <c r="C197" s="20"/>
      <c r="D197" s="20" t="s">
        <v>30</v>
      </c>
      <c r="E197" s="23" t="str">
        <f>IF(H197=Kalenderbasis!AH$11,Kalenderbasis!AK$11,IF(H197=Kalenderbasis!AH$12,Kalenderbasis!AK$12,IF(H197=Kalenderbasis!AH$13,Kalenderbasis!AK$13,IF(H197=Kalenderbasis!AH$14,Kalenderbasis!AK$14,IF(H197=Kalenderbasis!AH$15,Kalenderbasis!AK$15,IF(H197=Kalenderbasis!AH$16,Kalenderbasis!AK$16,IF(H197=Kalenderbasis!AH$17,Kalenderbasis!AK$17,IF(H197=Kalenderbasis!AH$18,Kalenderbasis!AK$18,""))))))))</f>
        <v/>
      </c>
      <c r="F197" s="43" t="str">
        <f>IF(C197="K",MAX(F$2:F196)+1,"")</f>
        <v/>
      </c>
      <c r="G197" s="20">
        <f t="shared" si="62"/>
        <v>1</v>
      </c>
      <c r="H197" s="21">
        <f t="shared" si="66"/>
        <v>45851</v>
      </c>
      <c r="I197" s="24" t="str">
        <f>IF(H197=Kalenderbasis!N$7,"Aschermittwoch",IF(H197=Kalenderbasis!H$7,"Karfreitag",IF(H197=Kalenderbasis!F$7,"Ostersonntag",IF(H197=Kalenderbasis!G$7,"Ostermontag",IF(H197=Kalenderbasis!J$7,"Christi Himmelfahrt",IF(H197=Kalenderbasis!K$7,"Pfingst-Sonntag",IF(H197=Kalenderbasis!L$7,"Pfingst-Montag",IF(H197=Kalenderbasis!M$7,"Fronleichnam",IF(H197=Kalenderbasis!Q$7,Kalenderbasis!Q$8,IF(H197=Kalenderbasis!R$7,Kalenderbasis!R$8,IF(H197=Kalenderbasis!S$7,Kalenderbasis!S$8,IF(H197=Kalenderbasis!T$7,Kalenderbasis!T$8,IF(H197=Kalenderbasis!U$7,Kalenderbasis!U$8,IF(H197=Kalenderbasis!V$7,Kalenderbasis!V$8,IF(H197=Kalenderbasis!W$7,Kalenderbasis!W$8,IF(H197=Kalenderbasis!X$7,Kalenderbasis!X$8,IF(H197=Kalenderbasis!Y$7,Kalenderbasis!Y$8,IF(H197=Kalenderbasis!Z$7,Kalenderbasis!Z$8,IF(H197=Kalenderbasis!AA$7,Kalenderbasis!AA$8,IF(H197=Kalenderbasis!AB$7,Kalenderbasis!AB$8,IF(H197=Kalenderbasis!O$7,Kalenderbasis!O$8,IF(H197=Kalenderbasis!P$7,Kalenderbasis!P$8,""))))))))))))))))))))))</f>
        <v/>
      </c>
      <c r="J197" s="20" t="s">
        <v>120</v>
      </c>
      <c r="K197" s="25"/>
      <c r="L197" s="22"/>
      <c r="M197" s="22"/>
      <c r="N197" s="22"/>
      <c r="O197" s="22"/>
      <c r="P197" s="22"/>
      <c r="Q197" s="22"/>
      <c r="R197" s="22"/>
      <c r="S197" s="35"/>
      <c r="U197" s="20" t="str">
        <f t="shared" si="70"/>
        <v/>
      </c>
      <c r="V197" s="13">
        <f t="shared" si="71"/>
        <v>1</v>
      </c>
      <c r="W197" s="13">
        <f>SUM(V$2:V197)</f>
        <v>42</v>
      </c>
      <c r="AA197" s="13">
        <f t="shared" si="63"/>
        <v>0</v>
      </c>
      <c r="AD197" s="20">
        <f t="shared" si="67"/>
        <v>0</v>
      </c>
      <c r="AE197" s="20">
        <f t="shared" si="67"/>
        <v>0</v>
      </c>
      <c r="AF197" s="20">
        <f t="shared" si="65"/>
        <v>0</v>
      </c>
      <c r="AG197" s="20">
        <f t="shared" si="65"/>
        <v>0</v>
      </c>
      <c r="AH197" s="20">
        <f t="shared" si="65"/>
        <v>0</v>
      </c>
      <c r="AI197" s="20">
        <f t="shared" si="65"/>
        <v>0</v>
      </c>
      <c r="AJ197" s="20">
        <f t="shared" si="65"/>
        <v>0</v>
      </c>
      <c r="AK197" s="20"/>
      <c r="AL197" s="20"/>
      <c r="AM197" s="20">
        <f t="shared" si="69"/>
        <v>0</v>
      </c>
      <c r="AN197" s="20">
        <f t="shared" si="68"/>
        <v>0</v>
      </c>
      <c r="AO197" s="20">
        <f t="shared" si="68"/>
        <v>0</v>
      </c>
      <c r="AP197" s="20">
        <f t="shared" si="68"/>
        <v>0</v>
      </c>
      <c r="AQ197" s="20">
        <f t="shared" si="68"/>
        <v>0</v>
      </c>
      <c r="AR197" s="20">
        <f t="shared" si="68"/>
        <v>0</v>
      </c>
      <c r="AS197" s="20">
        <f t="shared" si="68"/>
        <v>0</v>
      </c>
    </row>
    <row r="198" spans="1:45" x14ac:dyDescent="0.25">
      <c r="A198" s="13" t="str">
        <f>IF(MAX(W$2:W198)=W197,"",MAX(W$2:W198))</f>
        <v/>
      </c>
      <c r="B198" s="34"/>
      <c r="C198" s="20"/>
      <c r="D198" s="20"/>
      <c r="E198" s="23" t="str">
        <f>IF(H198=Kalenderbasis!AH$11,Kalenderbasis!AK$11,IF(H198=Kalenderbasis!AH$12,Kalenderbasis!AK$12,IF(H198=Kalenderbasis!AH$13,Kalenderbasis!AK$13,IF(H198=Kalenderbasis!AH$14,Kalenderbasis!AK$14,IF(H198=Kalenderbasis!AH$15,Kalenderbasis!AK$15,IF(H198=Kalenderbasis!AH$16,Kalenderbasis!AK$16,IF(H198=Kalenderbasis!AH$17,Kalenderbasis!AK$17,IF(H198=Kalenderbasis!AH$18,Kalenderbasis!AK$18,""))))))))</f>
        <v/>
      </c>
      <c r="F198" s="43" t="str">
        <f>IF(C198="K",MAX(F$2:F197)+1,"")</f>
        <v/>
      </c>
      <c r="G198" s="20">
        <f t="shared" ref="G198:G261" si="72">WEEKDAY(H198)</f>
        <v>2</v>
      </c>
      <c r="H198" s="21">
        <f t="shared" si="66"/>
        <v>45852</v>
      </c>
      <c r="I198" s="24" t="str">
        <f>IF(H198=Kalenderbasis!N$7,"Aschermittwoch",IF(H198=Kalenderbasis!H$7,"Karfreitag",IF(H198=Kalenderbasis!F$7,"Ostersonntag",IF(H198=Kalenderbasis!G$7,"Ostermontag",IF(H198=Kalenderbasis!J$7,"Christi Himmelfahrt",IF(H198=Kalenderbasis!K$7,"Pfingst-Sonntag",IF(H198=Kalenderbasis!L$7,"Pfingst-Montag",IF(H198=Kalenderbasis!M$7,"Fronleichnam",IF(H198=Kalenderbasis!Q$7,Kalenderbasis!Q$8,IF(H198=Kalenderbasis!R$7,Kalenderbasis!R$8,IF(H198=Kalenderbasis!S$7,Kalenderbasis!S$8,IF(H198=Kalenderbasis!T$7,Kalenderbasis!T$8,IF(H198=Kalenderbasis!U$7,Kalenderbasis!U$8,IF(H198=Kalenderbasis!V$7,Kalenderbasis!V$8,IF(H198=Kalenderbasis!W$7,Kalenderbasis!W$8,IF(H198=Kalenderbasis!X$7,Kalenderbasis!X$8,IF(H198=Kalenderbasis!Y$7,Kalenderbasis!Y$8,IF(H198=Kalenderbasis!Z$7,Kalenderbasis!Z$8,IF(H198=Kalenderbasis!AA$7,Kalenderbasis!AA$8,IF(H198=Kalenderbasis!AB$7,Kalenderbasis!AB$8,IF(H198=Kalenderbasis!O$7,Kalenderbasis!O$8,IF(H198=Kalenderbasis!P$7,Kalenderbasis!P$8,""))))))))))))))))))))))</f>
        <v/>
      </c>
      <c r="J198" s="20" t="str">
        <f t="shared" ref="J198:J258" si="73">IF(C198="K","Kapitel",IF(C198="B","Burggraben",""))</f>
        <v/>
      </c>
      <c r="K198" s="25"/>
      <c r="L198" s="22"/>
      <c r="M198" s="22"/>
      <c r="N198" s="22"/>
      <c r="O198" s="22"/>
      <c r="P198" s="22"/>
      <c r="Q198" s="22"/>
      <c r="R198" s="22"/>
      <c r="S198" s="35"/>
      <c r="U198" s="20" t="str">
        <f t="shared" si="70"/>
        <v/>
      </c>
      <c r="V198" s="13">
        <f t="shared" si="71"/>
        <v>0</v>
      </c>
      <c r="W198" s="13">
        <f>SUM(V$2:V198)</f>
        <v>42</v>
      </c>
      <c r="AA198" s="13">
        <f t="shared" si="63"/>
        <v>0</v>
      </c>
      <c r="AD198" s="20">
        <f t="shared" si="67"/>
        <v>0</v>
      </c>
      <c r="AE198" s="20">
        <f t="shared" si="67"/>
        <v>0</v>
      </c>
      <c r="AF198" s="20">
        <f t="shared" si="65"/>
        <v>0</v>
      </c>
      <c r="AG198" s="20">
        <f t="shared" si="65"/>
        <v>0</v>
      </c>
      <c r="AH198" s="20">
        <f t="shared" si="65"/>
        <v>0</v>
      </c>
      <c r="AI198" s="20">
        <f t="shared" si="65"/>
        <v>0</v>
      </c>
      <c r="AJ198" s="20">
        <f t="shared" si="65"/>
        <v>0</v>
      </c>
      <c r="AK198" s="20"/>
      <c r="AL198" s="20"/>
      <c r="AM198" s="20">
        <f t="shared" si="69"/>
        <v>0</v>
      </c>
      <c r="AN198" s="20">
        <f t="shared" si="68"/>
        <v>0</v>
      </c>
      <c r="AO198" s="20">
        <f t="shared" si="68"/>
        <v>0</v>
      </c>
      <c r="AP198" s="20">
        <f t="shared" si="68"/>
        <v>0</v>
      </c>
      <c r="AQ198" s="20">
        <f t="shared" si="68"/>
        <v>0</v>
      </c>
      <c r="AR198" s="20">
        <f t="shared" si="68"/>
        <v>0</v>
      </c>
      <c r="AS198" s="20">
        <f t="shared" si="68"/>
        <v>0</v>
      </c>
    </row>
    <row r="199" spans="1:45" x14ac:dyDescent="0.25">
      <c r="A199" s="13" t="str">
        <f>IF(MAX(W$2:W199)=W198,"",MAX(W$2:W199))</f>
        <v/>
      </c>
      <c r="B199" s="34"/>
      <c r="C199" s="20"/>
      <c r="D199" s="20"/>
      <c r="E199" s="23" t="str">
        <f>IF(H199=Kalenderbasis!AH$11,Kalenderbasis!AK$11,IF(H199=Kalenderbasis!AH$12,Kalenderbasis!AK$12,IF(H199=Kalenderbasis!AH$13,Kalenderbasis!AK$13,IF(H199=Kalenderbasis!AH$14,Kalenderbasis!AK$14,IF(H199=Kalenderbasis!AH$15,Kalenderbasis!AK$15,IF(H199=Kalenderbasis!AH$16,Kalenderbasis!AK$16,IF(H199=Kalenderbasis!AH$17,Kalenderbasis!AK$17,IF(H199=Kalenderbasis!AH$18,Kalenderbasis!AK$18,""))))))))</f>
        <v/>
      </c>
      <c r="F199" s="43" t="str">
        <f>IF(C199="K",MAX(F$2:F198)+1,"")</f>
        <v/>
      </c>
      <c r="G199" s="20">
        <f t="shared" si="72"/>
        <v>3</v>
      </c>
      <c r="H199" s="21">
        <f t="shared" si="66"/>
        <v>45853</v>
      </c>
      <c r="I199" s="24" t="str">
        <f>IF(H199=Kalenderbasis!N$7,"Aschermittwoch",IF(H199=Kalenderbasis!H$7,"Karfreitag",IF(H199=Kalenderbasis!F$7,"Ostersonntag",IF(H199=Kalenderbasis!G$7,"Ostermontag",IF(H199=Kalenderbasis!J$7,"Christi Himmelfahrt",IF(H199=Kalenderbasis!K$7,"Pfingst-Sonntag",IF(H199=Kalenderbasis!L$7,"Pfingst-Montag",IF(H199=Kalenderbasis!M$7,"Fronleichnam",IF(H199=Kalenderbasis!Q$7,Kalenderbasis!Q$8,IF(H199=Kalenderbasis!R$7,Kalenderbasis!R$8,IF(H199=Kalenderbasis!S$7,Kalenderbasis!S$8,IF(H199=Kalenderbasis!T$7,Kalenderbasis!T$8,IF(H199=Kalenderbasis!U$7,Kalenderbasis!U$8,IF(H199=Kalenderbasis!V$7,Kalenderbasis!V$8,IF(H199=Kalenderbasis!W$7,Kalenderbasis!W$8,IF(H199=Kalenderbasis!X$7,Kalenderbasis!X$8,IF(H199=Kalenderbasis!Y$7,Kalenderbasis!Y$8,IF(H199=Kalenderbasis!Z$7,Kalenderbasis!Z$8,IF(H199=Kalenderbasis!AA$7,Kalenderbasis!AA$8,IF(H199=Kalenderbasis!AB$7,Kalenderbasis!AB$8,IF(H199=Kalenderbasis!O$7,Kalenderbasis!O$8,IF(H199=Kalenderbasis!P$7,Kalenderbasis!P$8,""))))))))))))))))))))))</f>
        <v/>
      </c>
      <c r="J199" s="20" t="str">
        <f t="shared" si="73"/>
        <v/>
      </c>
      <c r="K199" s="25"/>
      <c r="L199" s="22"/>
      <c r="M199" s="22"/>
      <c r="N199" s="22"/>
      <c r="O199" s="22"/>
      <c r="P199" s="22"/>
      <c r="Q199" s="22"/>
      <c r="R199" s="22"/>
      <c r="S199" s="35"/>
      <c r="U199" s="20" t="str">
        <f t="shared" si="70"/>
        <v/>
      </c>
      <c r="V199" s="13">
        <f t="shared" si="71"/>
        <v>0</v>
      </c>
      <c r="W199" s="13">
        <f>SUM(V$2:V199)</f>
        <v>42</v>
      </c>
      <c r="AA199" s="13">
        <f t="shared" si="63"/>
        <v>0</v>
      </c>
      <c r="AD199" s="20">
        <f t="shared" si="67"/>
        <v>0</v>
      </c>
      <c r="AE199" s="20">
        <f t="shared" si="67"/>
        <v>0</v>
      </c>
      <c r="AF199" s="20">
        <f t="shared" si="65"/>
        <v>0</v>
      </c>
      <c r="AG199" s="20">
        <f t="shared" si="65"/>
        <v>0</v>
      </c>
      <c r="AH199" s="20">
        <f t="shared" si="65"/>
        <v>0</v>
      </c>
      <c r="AI199" s="20">
        <f t="shared" si="65"/>
        <v>0</v>
      </c>
      <c r="AJ199" s="20">
        <f t="shared" si="65"/>
        <v>0</v>
      </c>
      <c r="AK199" s="20"/>
      <c r="AL199" s="20"/>
      <c r="AM199" s="20">
        <f t="shared" si="69"/>
        <v>0</v>
      </c>
      <c r="AN199" s="20">
        <f t="shared" si="68"/>
        <v>0</v>
      </c>
      <c r="AO199" s="20">
        <f t="shared" si="68"/>
        <v>0</v>
      </c>
      <c r="AP199" s="20">
        <f t="shared" si="68"/>
        <v>0</v>
      </c>
      <c r="AQ199" s="20">
        <f t="shared" si="68"/>
        <v>0</v>
      </c>
      <c r="AR199" s="20">
        <f t="shared" si="68"/>
        <v>0</v>
      </c>
      <c r="AS199" s="20">
        <f t="shared" si="68"/>
        <v>0</v>
      </c>
    </row>
    <row r="200" spans="1:45" x14ac:dyDescent="0.25">
      <c r="A200" s="13" t="str">
        <f>IF(MAX(W$2:W200)=W199,"",MAX(W$2:W200))</f>
        <v/>
      </c>
      <c r="B200" s="34"/>
      <c r="C200" s="20"/>
      <c r="D200" s="20"/>
      <c r="E200" s="23" t="str">
        <f>IF(H200=Kalenderbasis!AH$11,Kalenderbasis!AK$11,IF(H200=Kalenderbasis!AH$12,Kalenderbasis!AK$12,IF(H200=Kalenderbasis!AH$13,Kalenderbasis!AK$13,IF(H200=Kalenderbasis!AH$14,Kalenderbasis!AK$14,IF(H200=Kalenderbasis!AH$15,Kalenderbasis!AK$15,IF(H200=Kalenderbasis!AH$16,Kalenderbasis!AK$16,IF(H200=Kalenderbasis!AH$17,Kalenderbasis!AK$17,IF(H200=Kalenderbasis!AH$18,Kalenderbasis!AK$18,""))))))))</f>
        <v/>
      </c>
      <c r="F200" s="43" t="str">
        <f>IF(C200="K",MAX(F$2:F199)+1,"")</f>
        <v/>
      </c>
      <c r="G200" s="20">
        <f t="shared" si="72"/>
        <v>4</v>
      </c>
      <c r="H200" s="21">
        <f t="shared" si="66"/>
        <v>45854</v>
      </c>
      <c r="I200" s="24" t="str">
        <f>IF(H200=Kalenderbasis!N$7,"Aschermittwoch",IF(H200=Kalenderbasis!H$7,"Karfreitag",IF(H200=Kalenderbasis!F$7,"Ostersonntag",IF(H200=Kalenderbasis!G$7,"Ostermontag",IF(H200=Kalenderbasis!J$7,"Christi Himmelfahrt",IF(H200=Kalenderbasis!K$7,"Pfingst-Sonntag",IF(H200=Kalenderbasis!L$7,"Pfingst-Montag",IF(H200=Kalenderbasis!M$7,"Fronleichnam",IF(H200=Kalenderbasis!Q$7,Kalenderbasis!Q$8,IF(H200=Kalenderbasis!R$7,Kalenderbasis!R$8,IF(H200=Kalenderbasis!S$7,Kalenderbasis!S$8,IF(H200=Kalenderbasis!T$7,Kalenderbasis!T$8,IF(H200=Kalenderbasis!U$7,Kalenderbasis!U$8,IF(H200=Kalenderbasis!V$7,Kalenderbasis!V$8,IF(H200=Kalenderbasis!W$7,Kalenderbasis!W$8,IF(H200=Kalenderbasis!X$7,Kalenderbasis!X$8,IF(H200=Kalenderbasis!Y$7,Kalenderbasis!Y$8,IF(H200=Kalenderbasis!Z$7,Kalenderbasis!Z$8,IF(H200=Kalenderbasis!AA$7,Kalenderbasis!AA$8,IF(H200=Kalenderbasis!AB$7,Kalenderbasis!AB$8,IF(H200=Kalenderbasis!O$7,Kalenderbasis!O$8,IF(H200=Kalenderbasis!P$7,Kalenderbasis!P$8,""))))))))))))))))))))))</f>
        <v/>
      </c>
      <c r="J200" s="20" t="str">
        <f t="shared" si="73"/>
        <v/>
      </c>
      <c r="K200" s="25"/>
      <c r="L200" s="22"/>
      <c r="M200" s="22"/>
      <c r="N200" s="22"/>
      <c r="O200" s="22"/>
      <c r="P200" s="22"/>
      <c r="Q200" s="22"/>
      <c r="R200" s="22"/>
      <c r="S200" s="35"/>
      <c r="U200" s="20" t="str">
        <f t="shared" si="70"/>
        <v/>
      </c>
      <c r="V200" s="13">
        <f t="shared" si="71"/>
        <v>0</v>
      </c>
      <c r="W200" s="13">
        <f>SUM(V$2:V200)</f>
        <v>42</v>
      </c>
      <c r="AA200" s="13">
        <f t="shared" si="63"/>
        <v>0</v>
      </c>
      <c r="AD200" s="20">
        <f t="shared" si="67"/>
        <v>0</v>
      </c>
      <c r="AE200" s="20">
        <f t="shared" si="67"/>
        <v>0</v>
      </c>
      <c r="AF200" s="20">
        <f t="shared" si="65"/>
        <v>0</v>
      </c>
      <c r="AG200" s="20">
        <f t="shared" si="65"/>
        <v>0</v>
      </c>
      <c r="AH200" s="20">
        <f t="shared" si="65"/>
        <v>0</v>
      </c>
      <c r="AI200" s="20">
        <f t="shared" si="65"/>
        <v>0</v>
      </c>
      <c r="AJ200" s="20">
        <f t="shared" si="65"/>
        <v>0</v>
      </c>
      <c r="AK200" s="20"/>
      <c r="AL200" s="20"/>
      <c r="AM200" s="20">
        <f t="shared" si="69"/>
        <v>0</v>
      </c>
      <c r="AN200" s="20">
        <f t="shared" si="68"/>
        <v>0</v>
      </c>
      <c r="AO200" s="20">
        <f t="shared" si="68"/>
        <v>0</v>
      </c>
      <c r="AP200" s="20">
        <f t="shared" si="68"/>
        <v>0</v>
      </c>
      <c r="AQ200" s="20">
        <f t="shared" si="68"/>
        <v>0</v>
      </c>
      <c r="AR200" s="20">
        <f t="shared" si="68"/>
        <v>0</v>
      </c>
      <c r="AS200" s="20">
        <f t="shared" si="68"/>
        <v>0</v>
      </c>
    </row>
    <row r="201" spans="1:45" x14ac:dyDescent="0.25">
      <c r="A201" s="13">
        <f>IF(MAX(W$2:W201)=W200,"",MAX(W$2:W201))</f>
        <v>43</v>
      </c>
      <c r="B201" s="34" t="s">
        <v>28</v>
      </c>
      <c r="C201" s="20" t="s">
        <v>44</v>
      </c>
      <c r="D201" s="20"/>
      <c r="E201" s="23" t="str">
        <f>IF(H201=Kalenderbasis!AH$11,Kalenderbasis!AK$11,IF(H201=Kalenderbasis!AH$12,Kalenderbasis!AK$12,IF(H201=Kalenderbasis!AH$13,Kalenderbasis!AK$13,IF(H201=Kalenderbasis!AH$14,Kalenderbasis!AK$14,IF(H201=Kalenderbasis!AH$15,Kalenderbasis!AK$15,IF(H201=Kalenderbasis!AH$16,Kalenderbasis!AK$16,IF(H201=Kalenderbasis!AH$17,Kalenderbasis!AK$17,IF(H201=Kalenderbasis!AH$18,Kalenderbasis!AK$18,""))))))))</f>
        <v/>
      </c>
      <c r="F201" s="43" t="str">
        <f>IF(C201="K",MAX(F$2:F200)+1,"")</f>
        <v/>
      </c>
      <c r="G201" s="20">
        <f t="shared" si="72"/>
        <v>5</v>
      </c>
      <c r="H201" s="21">
        <f t="shared" si="66"/>
        <v>45855</v>
      </c>
      <c r="I201" s="24" t="str">
        <f>IF(H201=Kalenderbasis!N$7,"Aschermittwoch",IF(H201=Kalenderbasis!H$7,"Karfreitag",IF(H201=Kalenderbasis!F$7,"Ostersonntag",IF(H201=Kalenderbasis!G$7,"Ostermontag",IF(H201=Kalenderbasis!J$7,"Christi Himmelfahrt",IF(H201=Kalenderbasis!K$7,"Pfingst-Sonntag",IF(H201=Kalenderbasis!L$7,"Pfingst-Montag",IF(H201=Kalenderbasis!M$7,"Fronleichnam",IF(H201=Kalenderbasis!Q$7,Kalenderbasis!Q$8,IF(H201=Kalenderbasis!R$7,Kalenderbasis!R$8,IF(H201=Kalenderbasis!S$7,Kalenderbasis!S$8,IF(H201=Kalenderbasis!T$7,Kalenderbasis!T$8,IF(H201=Kalenderbasis!U$7,Kalenderbasis!U$8,IF(H201=Kalenderbasis!V$7,Kalenderbasis!V$8,IF(H201=Kalenderbasis!W$7,Kalenderbasis!W$8,IF(H201=Kalenderbasis!X$7,Kalenderbasis!X$8,IF(H201=Kalenderbasis!Y$7,Kalenderbasis!Y$8,IF(H201=Kalenderbasis!Z$7,Kalenderbasis!Z$8,IF(H201=Kalenderbasis!AA$7,Kalenderbasis!AA$8,IF(H201=Kalenderbasis!AB$7,Kalenderbasis!AB$8,IF(H201=Kalenderbasis!O$7,Kalenderbasis!O$8,IF(H201=Kalenderbasis!P$7,Kalenderbasis!P$8,""))))))))))))))))))))))</f>
        <v/>
      </c>
      <c r="J201" s="20" t="str">
        <f t="shared" si="73"/>
        <v>Burggraben</v>
      </c>
      <c r="K201" s="25" t="s">
        <v>16</v>
      </c>
      <c r="L201" s="22"/>
      <c r="M201" s="22"/>
      <c r="N201" s="22"/>
      <c r="O201" s="22"/>
      <c r="P201" s="22"/>
      <c r="Q201" s="22"/>
      <c r="R201" s="22"/>
      <c r="S201" s="35"/>
      <c r="U201" s="20" t="str">
        <f t="shared" si="70"/>
        <v/>
      </c>
      <c r="V201" s="13">
        <f t="shared" si="71"/>
        <v>1</v>
      </c>
      <c r="W201" s="13">
        <f>SUM(V$2:V201)</f>
        <v>43</v>
      </c>
      <c r="AA201" s="13">
        <f t="shared" si="63"/>
        <v>0</v>
      </c>
      <c r="AD201" s="20">
        <f t="shared" si="67"/>
        <v>0</v>
      </c>
      <c r="AE201" s="20">
        <f t="shared" si="67"/>
        <v>0</v>
      </c>
      <c r="AF201" s="20">
        <f t="shared" si="65"/>
        <v>0</v>
      </c>
      <c r="AG201" s="20">
        <f t="shared" si="65"/>
        <v>0</v>
      </c>
      <c r="AH201" s="20">
        <f t="shared" si="65"/>
        <v>0</v>
      </c>
      <c r="AI201" s="20">
        <f t="shared" si="65"/>
        <v>0</v>
      </c>
      <c r="AJ201" s="20">
        <f t="shared" si="65"/>
        <v>0</v>
      </c>
      <c r="AK201" s="20"/>
      <c r="AL201" s="20"/>
      <c r="AM201" s="20">
        <f t="shared" si="69"/>
        <v>0</v>
      </c>
      <c r="AN201" s="20">
        <f t="shared" si="68"/>
        <v>0</v>
      </c>
      <c r="AO201" s="20">
        <f t="shared" si="68"/>
        <v>1</v>
      </c>
      <c r="AP201" s="20">
        <f t="shared" si="68"/>
        <v>0</v>
      </c>
      <c r="AQ201" s="20">
        <f t="shared" si="68"/>
        <v>0</v>
      </c>
      <c r="AR201" s="20">
        <f t="shared" si="68"/>
        <v>0</v>
      </c>
      <c r="AS201" s="20">
        <f t="shared" si="68"/>
        <v>0</v>
      </c>
    </row>
    <row r="202" spans="1:45" x14ac:dyDescent="0.25">
      <c r="A202" s="13">
        <f>IF(MAX(W$2:W202)=W201,"",MAX(W$2:W202))</f>
        <v>44</v>
      </c>
      <c r="B202" s="147" t="s">
        <v>28</v>
      </c>
      <c r="C202" s="20"/>
      <c r="D202" s="148" t="s">
        <v>30</v>
      </c>
      <c r="E202" s="23" t="str">
        <f>IF(H202=Kalenderbasis!AH$11,Kalenderbasis!AK$11,IF(H202=Kalenderbasis!AH$12,Kalenderbasis!AK$12,IF(H202=Kalenderbasis!AH$13,Kalenderbasis!AK$13,IF(H202=Kalenderbasis!AH$14,Kalenderbasis!AK$14,IF(H202=Kalenderbasis!AH$15,Kalenderbasis!AK$15,IF(H202=Kalenderbasis!AH$16,Kalenderbasis!AK$16,IF(H202=Kalenderbasis!AH$17,Kalenderbasis!AK$17,IF(H202=Kalenderbasis!AH$18,Kalenderbasis!AK$18,""))))))))</f>
        <v/>
      </c>
      <c r="F202" s="43" t="str">
        <f>IF(C202="K",MAX(F$2:F201)+1,"")</f>
        <v/>
      </c>
      <c r="G202" s="20">
        <f t="shared" si="72"/>
        <v>6</v>
      </c>
      <c r="H202" s="21">
        <f t="shared" si="66"/>
        <v>45856</v>
      </c>
      <c r="I202" s="24" t="str">
        <f>IF(H202=Kalenderbasis!N$7,"Aschermittwoch",IF(H202=Kalenderbasis!H$7,"Karfreitag",IF(H202=Kalenderbasis!F$7,"Ostersonntag",IF(H202=Kalenderbasis!G$7,"Ostermontag",IF(H202=Kalenderbasis!J$7,"Christi Himmelfahrt",IF(H202=Kalenderbasis!K$7,"Pfingst-Sonntag",IF(H202=Kalenderbasis!L$7,"Pfingst-Montag",IF(H202=Kalenderbasis!M$7,"Fronleichnam",IF(H202=Kalenderbasis!Q$7,Kalenderbasis!Q$8,IF(H202=Kalenderbasis!R$7,Kalenderbasis!R$8,IF(H202=Kalenderbasis!S$7,Kalenderbasis!S$8,IF(H202=Kalenderbasis!T$7,Kalenderbasis!T$8,IF(H202=Kalenderbasis!U$7,Kalenderbasis!U$8,IF(H202=Kalenderbasis!V$7,Kalenderbasis!V$8,IF(H202=Kalenderbasis!W$7,Kalenderbasis!W$8,IF(H202=Kalenderbasis!X$7,Kalenderbasis!X$8,IF(H202=Kalenderbasis!Y$7,Kalenderbasis!Y$8,IF(H202=Kalenderbasis!Z$7,Kalenderbasis!Z$8,IF(H202=Kalenderbasis!AA$7,Kalenderbasis!AA$8,IF(H202=Kalenderbasis!AB$7,Kalenderbasis!AB$8,IF(H202=Kalenderbasis!O$7,Kalenderbasis!O$8,IF(H202=Kalenderbasis!P$7,Kalenderbasis!P$8,""))))))))))))))))))))))</f>
        <v/>
      </c>
      <c r="J202" s="148" t="s">
        <v>143</v>
      </c>
      <c r="K202" s="25"/>
      <c r="L202" s="22"/>
      <c r="M202" s="22"/>
      <c r="N202" s="22"/>
      <c r="O202" s="22"/>
      <c r="P202" s="22"/>
      <c r="Q202" s="22"/>
      <c r="R202" s="22"/>
      <c r="S202" s="35"/>
      <c r="U202" s="20" t="str">
        <f t="shared" si="70"/>
        <v/>
      </c>
      <c r="V202" s="13">
        <f t="shared" si="71"/>
        <v>1</v>
      </c>
      <c r="W202" s="13">
        <f>SUM(V$2:V202)</f>
        <v>44</v>
      </c>
      <c r="AA202" s="13">
        <f t="shared" ref="AA202:AA265" si="74">IF(I202="",0,1)</f>
        <v>0</v>
      </c>
      <c r="AD202" s="20">
        <f t="shared" si="67"/>
        <v>0</v>
      </c>
      <c r="AE202" s="20">
        <f t="shared" si="67"/>
        <v>0</v>
      </c>
      <c r="AF202" s="20">
        <f t="shared" si="65"/>
        <v>0</v>
      </c>
      <c r="AG202" s="20">
        <f t="shared" si="65"/>
        <v>0</v>
      </c>
      <c r="AH202" s="20">
        <f t="shared" si="65"/>
        <v>0</v>
      </c>
      <c r="AI202" s="20">
        <f t="shared" si="65"/>
        <v>0</v>
      </c>
      <c r="AJ202" s="20">
        <f t="shared" si="65"/>
        <v>0</v>
      </c>
      <c r="AK202" s="20"/>
      <c r="AL202" s="20"/>
      <c r="AM202" s="20">
        <f t="shared" si="69"/>
        <v>0</v>
      </c>
      <c r="AN202" s="20">
        <f t="shared" si="68"/>
        <v>0</v>
      </c>
      <c r="AO202" s="20">
        <f t="shared" si="68"/>
        <v>0</v>
      </c>
      <c r="AP202" s="20">
        <f t="shared" si="68"/>
        <v>0</v>
      </c>
      <c r="AQ202" s="20">
        <f t="shared" si="68"/>
        <v>0</v>
      </c>
      <c r="AR202" s="20">
        <f t="shared" si="68"/>
        <v>0</v>
      </c>
      <c r="AS202" s="20">
        <f t="shared" si="68"/>
        <v>0</v>
      </c>
    </row>
    <row r="203" spans="1:45" x14ac:dyDescent="0.25">
      <c r="A203" s="13" t="str">
        <f>IF(MAX(W$2:W203)=W202,"",MAX(W$2:W203))</f>
        <v/>
      </c>
      <c r="B203" s="34"/>
      <c r="C203" s="20"/>
      <c r="D203" s="20"/>
      <c r="E203" s="23" t="str">
        <f>IF(H203=Kalenderbasis!AH$11,Kalenderbasis!AK$11,IF(H203=Kalenderbasis!AH$12,Kalenderbasis!AK$12,IF(H203=Kalenderbasis!AH$13,Kalenderbasis!AK$13,IF(H203=Kalenderbasis!AH$14,Kalenderbasis!AK$14,IF(H203=Kalenderbasis!AH$15,Kalenderbasis!AK$15,IF(H203=Kalenderbasis!AH$16,Kalenderbasis!AK$16,IF(H203=Kalenderbasis!AH$17,Kalenderbasis!AK$17,IF(H203=Kalenderbasis!AH$18,Kalenderbasis!AK$18,""))))))))</f>
        <v/>
      </c>
      <c r="F203" s="43" t="str">
        <f>IF(C203="K",MAX(F$2:F202)+1,"")</f>
        <v/>
      </c>
      <c r="G203" s="20">
        <f t="shared" si="72"/>
        <v>7</v>
      </c>
      <c r="H203" s="21">
        <f t="shared" si="66"/>
        <v>45857</v>
      </c>
      <c r="I203" s="24" t="str">
        <f>IF(H203=Kalenderbasis!N$7,"Aschermittwoch",IF(H203=Kalenderbasis!H$7,"Karfreitag",IF(H203=Kalenderbasis!F$7,"Ostersonntag",IF(H203=Kalenderbasis!G$7,"Ostermontag",IF(H203=Kalenderbasis!J$7,"Christi Himmelfahrt",IF(H203=Kalenderbasis!K$7,"Pfingst-Sonntag",IF(H203=Kalenderbasis!L$7,"Pfingst-Montag",IF(H203=Kalenderbasis!M$7,"Fronleichnam",IF(H203=Kalenderbasis!Q$7,Kalenderbasis!Q$8,IF(H203=Kalenderbasis!R$7,Kalenderbasis!R$8,IF(H203=Kalenderbasis!S$7,Kalenderbasis!S$8,IF(H203=Kalenderbasis!T$7,Kalenderbasis!T$8,IF(H203=Kalenderbasis!U$7,Kalenderbasis!U$8,IF(H203=Kalenderbasis!V$7,Kalenderbasis!V$8,IF(H203=Kalenderbasis!W$7,Kalenderbasis!W$8,IF(H203=Kalenderbasis!X$7,Kalenderbasis!X$8,IF(H203=Kalenderbasis!Y$7,Kalenderbasis!Y$8,IF(H203=Kalenderbasis!Z$7,Kalenderbasis!Z$8,IF(H203=Kalenderbasis!AA$7,Kalenderbasis!AA$8,IF(H203=Kalenderbasis!AB$7,Kalenderbasis!AB$8,IF(H203=Kalenderbasis!O$7,Kalenderbasis!O$8,IF(H203=Kalenderbasis!P$7,Kalenderbasis!P$8,""))))))))))))))))))))))</f>
        <v/>
      </c>
      <c r="J203" s="20" t="str">
        <f t="shared" si="73"/>
        <v/>
      </c>
      <c r="K203" s="25"/>
      <c r="L203" s="22"/>
      <c r="M203" s="22"/>
      <c r="N203" s="22"/>
      <c r="O203" s="22"/>
      <c r="P203" s="22"/>
      <c r="Q203" s="22"/>
      <c r="R203" s="22"/>
      <c r="S203" s="35"/>
      <c r="U203" s="20" t="str">
        <f t="shared" si="70"/>
        <v/>
      </c>
      <c r="V203" s="13">
        <f t="shared" si="71"/>
        <v>0</v>
      </c>
      <c r="W203" s="13">
        <f>SUM(V$2:V203)</f>
        <v>44</v>
      </c>
      <c r="AA203" s="13">
        <f t="shared" si="74"/>
        <v>0</v>
      </c>
      <c r="AD203" s="20">
        <f t="shared" si="67"/>
        <v>0</v>
      </c>
      <c r="AE203" s="20">
        <f t="shared" si="67"/>
        <v>0</v>
      </c>
      <c r="AF203" s="20">
        <f t="shared" si="65"/>
        <v>0</v>
      </c>
      <c r="AG203" s="20">
        <f t="shared" si="65"/>
        <v>0</v>
      </c>
      <c r="AH203" s="20">
        <f t="shared" si="65"/>
        <v>0</v>
      </c>
      <c r="AI203" s="20">
        <f t="shared" si="65"/>
        <v>0</v>
      </c>
      <c r="AJ203" s="20">
        <f t="shared" si="65"/>
        <v>0</v>
      </c>
      <c r="AK203" s="20"/>
      <c r="AL203" s="20"/>
      <c r="AM203" s="20">
        <f t="shared" si="69"/>
        <v>0</v>
      </c>
      <c r="AN203" s="20">
        <f t="shared" si="68"/>
        <v>0</v>
      </c>
      <c r="AO203" s="20">
        <f t="shared" si="68"/>
        <v>0</v>
      </c>
      <c r="AP203" s="20">
        <f t="shared" si="68"/>
        <v>0</v>
      </c>
      <c r="AQ203" s="20">
        <f t="shared" si="68"/>
        <v>0</v>
      </c>
      <c r="AR203" s="20">
        <f t="shared" si="68"/>
        <v>0</v>
      </c>
      <c r="AS203" s="20">
        <f t="shared" si="68"/>
        <v>0</v>
      </c>
    </row>
    <row r="204" spans="1:45" x14ac:dyDescent="0.25">
      <c r="A204" s="13" t="str">
        <f>IF(MAX(W$2:W204)=W203,"",MAX(W$2:W204))</f>
        <v/>
      </c>
      <c r="B204" s="34"/>
      <c r="C204" s="20"/>
      <c r="D204" s="20"/>
      <c r="E204" s="23" t="str">
        <f>IF(H204=Kalenderbasis!AH$11,Kalenderbasis!AK$11,IF(H204=Kalenderbasis!AH$12,Kalenderbasis!AK$12,IF(H204=Kalenderbasis!AH$13,Kalenderbasis!AK$13,IF(H204=Kalenderbasis!AH$14,Kalenderbasis!AK$14,IF(H204=Kalenderbasis!AH$15,Kalenderbasis!AK$15,IF(H204=Kalenderbasis!AH$16,Kalenderbasis!AK$16,IF(H204=Kalenderbasis!AH$17,Kalenderbasis!AK$17,IF(H204=Kalenderbasis!AH$18,Kalenderbasis!AK$18,""))))))))</f>
        <v/>
      </c>
      <c r="F204" s="43" t="str">
        <f>IF(C204="K",MAX(F$2:F203)+1,"")</f>
        <v/>
      </c>
      <c r="G204" s="20">
        <f t="shared" si="72"/>
        <v>1</v>
      </c>
      <c r="H204" s="21">
        <f t="shared" si="66"/>
        <v>45858</v>
      </c>
      <c r="I204" s="24" t="str">
        <f>IF(H204=Kalenderbasis!N$7,"Aschermittwoch",IF(H204=Kalenderbasis!H$7,"Karfreitag",IF(H204=Kalenderbasis!F$7,"Ostersonntag",IF(H204=Kalenderbasis!G$7,"Ostermontag",IF(H204=Kalenderbasis!J$7,"Christi Himmelfahrt",IF(H204=Kalenderbasis!K$7,"Pfingst-Sonntag",IF(H204=Kalenderbasis!L$7,"Pfingst-Montag",IF(H204=Kalenderbasis!M$7,"Fronleichnam",IF(H204=Kalenderbasis!Q$7,Kalenderbasis!Q$8,IF(H204=Kalenderbasis!R$7,Kalenderbasis!R$8,IF(H204=Kalenderbasis!S$7,Kalenderbasis!S$8,IF(H204=Kalenderbasis!T$7,Kalenderbasis!T$8,IF(H204=Kalenderbasis!U$7,Kalenderbasis!U$8,IF(H204=Kalenderbasis!V$7,Kalenderbasis!V$8,IF(H204=Kalenderbasis!W$7,Kalenderbasis!W$8,IF(H204=Kalenderbasis!X$7,Kalenderbasis!X$8,IF(H204=Kalenderbasis!Y$7,Kalenderbasis!Y$8,IF(H204=Kalenderbasis!Z$7,Kalenderbasis!Z$8,IF(H204=Kalenderbasis!AA$7,Kalenderbasis!AA$8,IF(H204=Kalenderbasis!AB$7,Kalenderbasis!AB$8,IF(H204=Kalenderbasis!O$7,Kalenderbasis!O$8,IF(H204=Kalenderbasis!P$7,Kalenderbasis!P$8,""))))))))))))))))))))))</f>
        <v/>
      </c>
      <c r="J204" s="20" t="str">
        <f t="shared" si="73"/>
        <v/>
      </c>
      <c r="K204" s="25"/>
      <c r="L204" s="22"/>
      <c r="M204" s="22"/>
      <c r="N204" s="22"/>
      <c r="O204" s="22"/>
      <c r="P204" s="22"/>
      <c r="Q204" s="22"/>
      <c r="R204" s="22"/>
      <c r="S204" s="35"/>
      <c r="U204" s="20" t="str">
        <f t="shared" si="70"/>
        <v/>
      </c>
      <c r="V204" s="13">
        <f t="shared" si="71"/>
        <v>0</v>
      </c>
      <c r="W204" s="13">
        <f>SUM(V$2:V204)</f>
        <v>44</v>
      </c>
      <c r="AA204" s="13">
        <f t="shared" si="74"/>
        <v>0</v>
      </c>
      <c r="AD204" s="20">
        <f t="shared" si="67"/>
        <v>0</v>
      </c>
      <c r="AE204" s="20">
        <f t="shared" si="67"/>
        <v>0</v>
      </c>
      <c r="AF204" s="20">
        <f t="shared" si="65"/>
        <v>0</v>
      </c>
      <c r="AG204" s="20">
        <f t="shared" si="65"/>
        <v>0</v>
      </c>
      <c r="AH204" s="20">
        <f t="shared" ref="AF204:AJ255" si="75">IF(AND($C204="K",$K204=AH$1),1,0)</f>
        <v>0</v>
      </c>
      <c r="AI204" s="20">
        <f t="shared" si="75"/>
        <v>0</v>
      </c>
      <c r="AJ204" s="20">
        <f t="shared" si="75"/>
        <v>0</v>
      </c>
      <c r="AK204" s="20"/>
      <c r="AL204" s="20"/>
      <c r="AM204" s="20">
        <f t="shared" si="69"/>
        <v>0</v>
      </c>
      <c r="AN204" s="20">
        <f t="shared" si="68"/>
        <v>0</v>
      </c>
      <c r="AO204" s="20">
        <f t="shared" si="68"/>
        <v>0</v>
      </c>
      <c r="AP204" s="20">
        <f t="shared" si="68"/>
        <v>0</v>
      </c>
      <c r="AQ204" s="20">
        <f t="shared" si="68"/>
        <v>0</v>
      </c>
      <c r="AR204" s="20">
        <f t="shared" si="68"/>
        <v>0</v>
      </c>
      <c r="AS204" s="20">
        <f t="shared" si="68"/>
        <v>0</v>
      </c>
    </row>
    <row r="205" spans="1:45" x14ac:dyDescent="0.25">
      <c r="A205" s="13" t="str">
        <f>IF(MAX(W$2:W205)=W204,"",MAX(W$2:W205))</f>
        <v/>
      </c>
      <c r="B205" s="34"/>
      <c r="C205" s="20"/>
      <c r="D205" s="20"/>
      <c r="E205" s="23" t="str">
        <f>IF(H205=Kalenderbasis!AH$11,Kalenderbasis!AK$11,IF(H205=Kalenderbasis!AH$12,Kalenderbasis!AK$12,IF(H205=Kalenderbasis!AH$13,Kalenderbasis!AK$13,IF(H205=Kalenderbasis!AH$14,Kalenderbasis!AK$14,IF(H205=Kalenderbasis!AH$15,Kalenderbasis!AK$15,IF(H205=Kalenderbasis!AH$16,Kalenderbasis!AK$16,IF(H205=Kalenderbasis!AH$17,Kalenderbasis!AK$17,IF(H205=Kalenderbasis!AH$18,Kalenderbasis!AK$18,""))))))))</f>
        <v>GF</v>
      </c>
      <c r="F205" s="43" t="str">
        <f>IF(C205="K",MAX(F$2:F204)+1,"")</f>
        <v/>
      </c>
      <c r="G205" s="20">
        <f t="shared" si="72"/>
        <v>2</v>
      </c>
      <c r="H205" s="21">
        <f t="shared" si="66"/>
        <v>45859</v>
      </c>
      <c r="I205" s="24" t="str">
        <f>IF(H205=Kalenderbasis!N$7,"Aschermittwoch",IF(H205=Kalenderbasis!H$7,"Karfreitag",IF(H205=Kalenderbasis!F$7,"Ostersonntag",IF(H205=Kalenderbasis!G$7,"Ostermontag",IF(H205=Kalenderbasis!J$7,"Christi Himmelfahrt",IF(H205=Kalenderbasis!K$7,"Pfingst-Sonntag",IF(H205=Kalenderbasis!L$7,"Pfingst-Montag",IF(H205=Kalenderbasis!M$7,"Fronleichnam",IF(H205=Kalenderbasis!Q$7,Kalenderbasis!Q$8,IF(H205=Kalenderbasis!R$7,Kalenderbasis!R$8,IF(H205=Kalenderbasis!S$7,Kalenderbasis!S$8,IF(H205=Kalenderbasis!T$7,Kalenderbasis!T$8,IF(H205=Kalenderbasis!U$7,Kalenderbasis!U$8,IF(H205=Kalenderbasis!V$7,Kalenderbasis!V$8,IF(H205=Kalenderbasis!W$7,Kalenderbasis!W$8,IF(H205=Kalenderbasis!X$7,Kalenderbasis!X$8,IF(H205=Kalenderbasis!Y$7,Kalenderbasis!Y$8,IF(H205=Kalenderbasis!Z$7,Kalenderbasis!Z$8,IF(H205=Kalenderbasis!AA$7,Kalenderbasis!AA$8,IF(H205=Kalenderbasis!AB$7,Kalenderbasis!AB$8,IF(H205=Kalenderbasis!O$7,Kalenderbasis!O$8,IF(H205=Kalenderbasis!P$7,Kalenderbasis!P$8,""))))))))))))))))))))))</f>
        <v/>
      </c>
      <c r="J205" s="20" t="str">
        <f t="shared" si="73"/>
        <v/>
      </c>
      <c r="K205" s="25"/>
      <c r="L205" s="22"/>
      <c r="M205" s="22"/>
      <c r="N205" s="22"/>
      <c r="O205" s="22"/>
      <c r="P205" s="22"/>
      <c r="Q205" s="22"/>
      <c r="R205" s="22"/>
      <c r="S205" s="35"/>
      <c r="U205" s="20" t="str">
        <f t="shared" si="70"/>
        <v>GF</v>
      </c>
      <c r="V205" s="13">
        <f t="shared" si="71"/>
        <v>0</v>
      </c>
      <c r="W205" s="13">
        <f>SUM(V$2:V205)</f>
        <v>44</v>
      </c>
      <c r="AA205" s="13">
        <f t="shared" si="74"/>
        <v>0</v>
      </c>
      <c r="AD205" s="20">
        <f t="shared" si="67"/>
        <v>0</v>
      </c>
      <c r="AE205" s="20">
        <f t="shared" si="67"/>
        <v>0</v>
      </c>
      <c r="AF205" s="20">
        <f t="shared" si="75"/>
        <v>0</v>
      </c>
      <c r="AG205" s="20">
        <f t="shared" si="75"/>
        <v>0</v>
      </c>
      <c r="AH205" s="20">
        <f t="shared" si="75"/>
        <v>0</v>
      </c>
      <c r="AI205" s="20">
        <f t="shared" si="75"/>
        <v>0</v>
      </c>
      <c r="AJ205" s="20">
        <f t="shared" si="75"/>
        <v>0</v>
      </c>
      <c r="AK205" s="20"/>
      <c r="AL205" s="20"/>
      <c r="AM205" s="20">
        <f t="shared" si="69"/>
        <v>0</v>
      </c>
      <c r="AN205" s="20">
        <f t="shared" si="68"/>
        <v>0</v>
      </c>
      <c r="AO205" s="20">
        <f t="shared" si="68"/>
        <v>0</v>
      </c>
      <c r="AP205" s="20">
        <f t="shared" si="68"/>
        <v>0</v>
      </c>
      <c r="AQ205" s="20">
        <f t="shared" si="68"/>
        <v>0</v>
      </c>
      <c r="AR205" s="20">
        <f t="shared" si="68"/>
        <v>0</v>
      </c>
      <c r="AS205" s="20">
        <f t="shared" si="68"/>
        <v>0</v>
      </c>
    </row>
    <row r="206" spans="1:45" x14ac:dyDescent="0.25">
      <c r="A206" s="13" t="str">
        <f>IF(MAX(W$2:W206)=W205,"",MAX(W$2:W206))</f>
        <v/>
      </c>
      <c r="B206" s="34"/>
      <c r="C206" s="20"/>
      <c r="D206" s="20"/>
      <c r="E206" s="23" t="str">
        <f>IF(H206=Kalenderbasis!AH$11,Kalenderbasis!AK$11,IF(H206=Kalenderbasis!AH$12,Kalenderbasis!AK$12,IF(H206=Kalenderbasis!AH$13,Kalenderbasis!AK$13,IF(H206=Kalenderbasis!AH$14,Kalenderbasis!AK$14,IF(H206=Kalenderbasis!AH$15,Kalenderbasis!AK$15,IF(H206=Kalenderbasis!AH$16,Kalenderbasis!AK$16,IF(H206=Kalenderbasis!AH$17,Kalenderbasis!AK$17,IF(H206=Kalenderbasis!AH$18,Kalenderbasis!AK$18,""))))))))</f>
        <v/>
      </c>
      <c r="F206" s="43" t="str">
        <f>IF(C206="K",MAX(F$2:F205)+1,"")</f>
        <v/>
      </c>
      <c r="G206" s="20">
        <f t="shared" si="72"/>
        <v>3</v>
      </c>
      <c r="H206" s="21">
        <f t="shared" si="66"/>
        <v>45860</v>
      </c>
      <c r="I206" s="24" t="str">
        <f>IF(H206=Kalenderbasis!N$7,"Aschermittwoch",IF(H206=Kalenderbasis!H$7,"Karfreitag",IF(H206=Kalenderbasis!F$7,"Ostersonntag",IF(H206=Kalenderbasis!G$7,"Ostermontag",IF(H206=Kalenderbasis!J$7,"Christi Himmelfahrt",IF(H206=Kalenderbasis!K$7,"Pfingst-Sonntag",IF(H206=Kalenderbasis!L$7,"Pfingst-Montag",IF(H206=Kalenderbasis!M$7,"Fronleichnam",IF(H206=Kalenderbasis!Q$7,Kalenderbasis!Q$8,IF(H206=Kalenderbasis!R$7,Kalenderbasis!R$8,IF(H206=Kalenderbasis!S$7,Kalenderbasis!S$8,IF(H206=Kalenderbasis!T$7,Kalenderbasis!T$8,IF(H206=Kalenderbasis!U$7,Kalenderbasis!U$8,IF(H206=Kalenderbasis!V$7,Kalenderbasis!V$8,IF(H206=Kalenderbasis!W$7,Kalenderbasis!W$8,IF(H206=Kalenderbasis!X$7,Kalenderbasis!X$8,IF(H206=Kalenderbasis!Y$7,Kalenderbasis!Y$8,IF(H206=Kalenderbasis!Z$7,Kalenderbasis!Z$8,IF(H206=Kalenderbasis!AA$7,Kalenderbasis!AA$8,IF(H206=Kalenderbasis!AB$7,Kalenderbasis!AB$8,IF(H206=Kalenderbasis!O$7,Kalenderbasis!O$8,IF(H206=Kalenderbasis!P$7,Kalenderbasis!P$8,""))))))))))))))))))))))</f>
        <v/>
      </c>
      <c r="J206" s="20" t="str">
        <f t="shared" si="73"/>
        <v/>
      </c>
      <c r="K206" s="25"/>
      <c r="L206" s="22"/>
      <c r="M206" s="22"/>
      <c r="N206" s="22"/>
      <c r="O206" s="22"/>
      <c r="P206" s="22"/>
      <c r="Q206" s="22"/>
      <c r="R206" s="22"/>
      <c r="S206" s="35"/>
      <c r="U206" s="20" t="str">
        <f t="shared" si="70"/>
        <v/>
      </c>
      <c r="V206" s="13">
        <f t="shared" si="71"/>
        <v>0</v>
      </c>
      <c r="W206" s="13">
        <f>SUM(V$2:V206)</f>
        <v>44</v>
      </c>
      <c r="AA206" s="13">
        <f t="shared" si="74"/>
        <v>0</v>
      </c>
      <c r="AD206" s="20">
        <f t="shared" si="67"/>
        <v>0</v>
      </c>
      <c r="AE206" s="20">
        <f t="shared" si="67"/>
        <v>0</v>
      </c>
      <c r="AF206" s="20">
        <f t="shared" si="75"/>
        <v>0</v>
      </c>
      <c r="AG206" s="20">
        <f t="shared" si="75"/>
        <v>0</v>
      </c>
      <c r="AH206" s="20">
        <f t="shared" si="75"/>
        <v>0</v>
      </c>
      <c r="AI206" s="20">
        <f t="shared" si="75"/>
        <v>0</v>
      </c>
      <c r="AJ206" s="20">
        <f t="shared" si="75"/>
        <v>0</v>
      </c>
      <c r="AK206" s="20"/>
      <c r="AL206" s="20"/>
      <c r="AM206" s="20">
        <f t="shared" si="69"/>
        <v>0</v>
      </c>
      <c r="AN206" s="20">
        <f t="shared" si="68"/>
        <v>0</v>
      </c>
      <c r="AO206" s="20">
        <f t="shared" si="68"/>
        <v>0</v>
      </c>
      <c r="AP206" s="20">
        <f t="shared" si="68"/>
        <v>0</v>
      </c>
      <c r="AQ206" s="20">
        <f t="shared" si="68"/>
        <v>0</v>
      </c>
      <c r="AR206" s="20">
        <f t="shared" si="68"/>
        <v>0</v>
      </c>
      <c r="AS206" s="20">
        <f t="shared" si="68"/>
        <v>0</v>
      </c>
    </row>
    <row r="207" spans="1:45" x14ac:dyDescent="0.25">
      <c r="A207" s="13" t="str">
        <f>IF(MAX(W$2:W207)=W206,"",MAX(W$2:W207))</f>
        <v/>
      </c>
      <c r="B207" s="34"/>
      <c r="C207" s="20"/>
      <c r="D207" s="20"/>
      <c r="E207" s="23" t="str">
        <f>IF(H207=Kalenderbasis!AH$11,Kalenderbasis!AK$11,IF(H207=Kalenderbasis!AH$12,Kalenderbasis!AK$12,IF(H207=Kalenderbasis!AH$13,Kalenderbasis!AK$13,IF(H207=Kalenderbasis!AH$14,Kalenderbasis!AK$14,IF(H207=Kalenderbasis!AH$15,Kalenderbasis!AK$15,IF(H207=Kalenderbasis!AH$16,Kalenderbasis!AK$16,IF(H207=Kalenderbasis!AH$17,Kalenderbasis!AK$17,IF(H207=Kalenderbasis!AH$18,Kalenderbasis!AK$18,""))))))))</f>
        <v/>
      </c>
      <c r="F207" s="43" t="str">
        <f>IF(C207="K",MAX(F$2:F206)+1,"")</f>
        <v/>
      </c>
      <c r="G207" s="20">
        <f t="shared" si="72"/>
        <v>4</v>
      </c>
      <c r="H207" s="21">
        <f t="shared" si="66"/>
        <v>45861</v>
      </c>
      <c r="I207" s="24" t="str">
        <f>IF(H207=Kalenderbasis!N$7,"Aschermittwoch",IF(H207=Kalenderbasis!H$7,"Karfreitag",IF(H207=Kalenderbasis!F$7,"Ostersonntag",IF(H207=Kalenderbasis!G$7,"Ostermontag",IF(H207=Kalenderbasis!J$7,"Christi Himmelfahrt",IF(H207=Kalenderbasis!K$7,"Pfingst-Sonntag",IF(H207=Kalenderbasis!L$7,"Pfingst-Montag",IF(H207=Kalenderbasis!M$7,"Fronleichnam",IF(H207=Kalenderbasis!Q$7,Kalenderbasis!Q$8,IF(H207=Kalenderbasis!R$7,Kalenderbasis!R$8,IF(H207=Kalenderbasis!S$7,Kalenderbasis!S$8,IF(H207=Kalenderbasis!T$7,Kalenderbasis!T$8,IF(H207=Kalenderbasis!U$7,Kalenderbasis!U$8,IF(H207=Kalenderbasis!V$7,Kalenderbasis!V$8,IF(H207=Kalenderbasis!W$7,Kalenderbasis!W$8,IF(H207=Kalenderbasis!X$7,Kalenderbasis!X$8,IF(H207=Kalenderbasis!Y$7,Kalenderbasis!Y$8,IF(H207=Kalenderbasis!Z$7,Kalenderbasis!Z$8,IF(H207=Kalenderbasis!AA$7,Kalenderbasis!AA$8,IF(H207=Kalenderbasis!AB$7,Kalenderbasis!AB$8,IF(H207=Kalenderbasis!O$7,Kalenderbasis!O$8,IF(H207=Kalenderbasis!P$7,Kalenderbasis!P$8,""))))))))))))))))))))))</f>
        <v/>
      </c>
      <c r="J207" s="20" t="str">
        <f t="shared" si="73"/>
        <v/>
      </c>
      <c r="K207" s="25"/>
      <c r="L207" s="22"/>
      <c r="M207" s="22"/>
      <c r="N207" s="22"/>
      <c r="O207" s="22"/>
      <c r="P207" s="22"/>
      <c r="Q207" s="22"/>
      <c r="R207" s="22"/>
      <c r="S207" s="35"/>
      <c r="U207" s="20" t="str">
        <f t="shared" si="70"/>
        <v/>
      </c>
      <c r="V207" s="13">
        <f t="shared" si="71"/>
        <v>0</v>
      </c>
      <c r="W207" s="13">
        <f>SUM(V$2:V207)</f>
        <v>44</v>
      </c>
      <c r="AA207" s="13">
        <f t="shared" si="74"/>
        <v>0</v>
      </c>
      <c r="AD207" s="20">
        <f t="shared" si="67"/>
        <v>0</v>
      </c>
      <c r="AE207" s="20">
        <f t="shared" si="67"/>
        <v>0</v>
      </c>
      <c r="AF207" s="20">
        <f t="shared" si="75"/>
        <v>0</v>
      </c>
      <c r="AG207" s="20">
        <f t="shared" si="75"/>
        <v>0</v>
      </c>
      <c r="AH207" s="20">
        <f t="shared" si="75"/>
        <v>0</v>
      </c>
      <c r="AI207" s="20">
        <f t="shared" si="75"/>
        <v>0</v>
      </c>
      <c r="AJ207" s="20">
        <f t="shared" si="75"/>
        <v>0</v>
      </c>
      <c r="AK207" s="20"/>
      <c r="AL207" s="20"/>
      <c r="AM207" s="20">
        <f t="shared" si="69"/>
        <v>0</v>
      </c>
      <c r="AN207" s="20">
        <f t="shared" si="68"/>
        <v>0</v>
      </c>
      <c r="AO207" s="20">
        <f t="shared" si="68"/>
        <v>0</v>
      </c>
      <c r="AP207" s="20">
        <f t="shared" si="68"/>
        <v>0</v>
      </c>
      <c r="AQ207" s="20">
        <f t="shared" si="68"/>
        <v>0</v>
      </c>
      <c r="AR207" s="20">
        <f t="shared" si="68"/>
        <v>0</v>
      </c>
      <c r="AS207" s="20">
        <f t="shared" si="68"/>
        <v>0</v>
      </c>
    </row>
    <row r="208" spans="1:45" x14ac:dyDescent="0.25">
      <c r="A208" s="13" t="str">
        <f>IF(MAX(W$2:W208)=W207,"",MAX(W$2:W208))</f>
        <v/>
      </c>
      <c r="B208" s="34"/>
      <c r="C208" s="20"/>
      <c r="D208" s="20"/>
      <c r="E208" s="23" t="str">
        <f>IF(H208=Kalenderbasis!AH$11,Kalenderbasis!AK$11,IF(H208=Kalenderbasis!AH$12,Kalenderbasis!AK$12,IF(H208=Kalenderbasis!AH$13,Kalenderbasis!AK$13,IF(H208=Kalenderbasis!AH$14,Kalenderbasis!AK$14,IF(H208=Kalenderbasis!AH$15,Kalenderbasis!AK$15,IF(H208=Kalenderbasis!AH$16,Kalenderbasis!AK$16,IF(H208=Kalenderbasis!AH$17,Kalenderbasis!AK$17,IF(H208=Kalenderbasis!AH$18,Kalenderbasis!AK$18,""))))))))</f>
        <v/>
      </c>
      <c r="F208" s="43" t="str">
        <f>IF(C208="K",MAX(F$2:F207)+1,"")</f>
        <v/>
      </c>
      <c r="G208" s="20">
        <f t="shared" si="72"/>
        <v>5</v>
      </c>
      <c r="H208" s="21">
        <f t="shared" si="66"/>
        <v>45862</v>
      </c>
      <c r="I208" s="24" t="str">
        <f>IF(H208=Kalenderbasis!N$7,"Aschermittwoch",IF(H208=Kalenderbasis!H$7,"Karfreitag",IF(H208=Kalenderbasis!F$7,"Ostersonntag",IF(H208=Kalenderbasis!G$7,"Ostermontag",IF(H208=Kalenderbasis!J$7,"Christi Himmelfahrt",IF(H208=Kalenderbasis!K$7,"Pfingst-Sonntag",IF(H208=Kalenderbasis!L$7,"Pfingst-Montag",IF(H208=Kalenderbasis!M$7,"Fronleichnam",IF(H208=Kalenderbasis!Q$7,Kalenderbasis!Q$8,IF(H208=Kalenderbasis!R$7,Kalenderbasis!R$8,IF(H208=Kalenderbasis!S$7,Kalenderbasis!S$8,IF(H208=Kalenderbasis!T$7,Kalenderbasis!T$8,IF(H208=Kalenderbasis!U$7,Kalenderbasis!U$8,IF(H208=Kalenderbasis!V$7,Kalenderbasis!V$8,IF(H208=Kalenderbasis!W$7,Kalenderbasis!W$8,IF(H208=Kalenderbasis!X$7,Kalenderbasis!X$8,IF(H208=Kalenderbasis!Y$7,Kalenderbasis!Y$8,IF(H208=Kalenderbasis!Z$7,Kalenderbasis!Z$8,IF(H208=Kalenderbasis!AA$7,Kalenderbasis!AA$8,IF(H208=Kalenderbasis!AB$7,Kalenderbasis!AB$8,IF(H208=Kalenderbasis!O$7,Kalenderbasis!O$8,IF(H208=Kalenderbasis!P$7,Kalenderbasis!P$8,""))))))))))))))))))))))</f>
        <v/>
      </c>
      <c r="J208" s="148" t="s">
        <v>142</v>
      </c>
      <c r="K208" s="25"/>
      <c r="L208" s="22"/>
      <c r="M208" s="22"/>
      <c r="N208" s="22"/>
      <c r="O208" s="22"/>
      <c r="P208" s="22"/>
      <c r="Q208" s="22"/>
      <c r="R208" s="22"/>
      <c r="S208" s="35"/>
      <c r="U208" s="20" t="str">
        <f t="shared" si="70"/>
        <v/>
      </c>
      <c r="V208" s="13">
        <f t="shared" si="71"/>
        <v>0</v>
      </c>
      <c r="W208" s="13">
        <f>SUM(V$2:V208)</f>
        <v>44</v>
      </c>
      <c r="AA208" s="13">
        <f t="shared" si="74"/>
        <v>0</v>
      </c>
      <c r="AD208" s="20">
        <f t="shared" si="67"/>
        <v>0</v>
      </c>
      <c r="AE208" s="20">
        <f t="shared" si="67"/>
        <v>0</v>
      </c>
      <c r="AF208" s="20">
        <f t="shared" si="75"/>
        <v>0</v>
      </c>
      <c r="AG208" s="20">
        <f t="shared" si="75"/>
        <v>0</v>
      </c>
      <c r="AH208" s="20">
        <f t="shared" si="75"/>
        <v>0</v>
      </c>
      <c r="AI208" s="20">
        <f t="shared" si="75"/>
        <v>0</v>
      </c>
      <c r="AJ208" s="20">
        <f t="shared" si="75"/>
        <v>0</v>
      </c>
      <c r="AK208" s="20"/>
      <c r="AL208" s="20"/>
      <c r="AM208" s="20">
        <f t="shared" si="69"/>
        <v>0</v>
      </c>
      <c r="AN208" s="20">
        <f t="shared" si="68"/>
        <v>0</v>
      </c>
      <c r="AO208" s="20">
        <f t="shared" si="68"/>
        <v>0</v>
      </c>
      <c r="AP208" s="20">
        <f t="shared" si="68"/>
        <v>0</v>
      </c>
      <c r="AQ208" s="20">
        <f t="shared" si="68"/>
        <v>0</v>
      </c>
      <c r="AR208" s="20">
        <f t="shared" si="68"/>
        <v>0</v>
      </c>
      <c r="AS208" s="20">
        <f t="shared" si="68"/>
        <v>0</v>
      </c>
    </row>
    <row r="209" spans="1:45" x14ac:dyDescent="0.25">
      <c r="A209" s="13">
        <f>IF(MAX(W$2:W209)=W208,"",MAX(W$2:W209))</f>
        <v>45</v>
      </c>
      <c r="B209" s="147" t="s">
        <v>28</v>
      </c>
      <c r="C209" s="148" t="s">
        <v>44</v>
      </c>
      <c r="D209" s="20"/>
      <c r="E209" s="23" t="str">
        <f>IF(H209=Kalenderbasis!AH$11,Kalenderbasis!AK$11,IF(H209=Kalenderbasis!AH$12,Kalenderbasis!AK$12,IF(H209=Kalenderbasis!AH$13,Kalenderbasis!AK$13,IF(H209=Kalenderbasis!AH$14,Kalenderbasis!AK$14,IF(H209=Kalenderbasis!AH$15,Kalenderbasis!AK$15,IF(H209=Kalenderbasis!AH$16,Kalenderbasis!AK$16,IF(H209=Kalenderbasis!AH$17,Kalenderbasis!AK$17,IF(H209=Kalenderbasis!AH$18,Kalenderbasis!AK$18,""))))))))</f>
        <v/>
      </c>
      <c r="F209" s="43" t="str">
        <f>IF(C209="K",MAX(F$2:F208)+1,"")</f>
        <v/>
      </c>
      <c r="G209" s="20">
        <f t="shared" si="72"/>
        <v>6</v>
      </c>
      <c r="H209" s="21">
        <f t="shared" si="66"/>
        <v>45863</v>
      </c>
      <c r="I209" s="24" t="str">
        <f>IF(H209=Kalenderbasis!N$7,"Aschermittwoch",IF(H209=Kalenderbasis!H$7,"Karfreitag",IF(H209=Kalenderbasis!F$7,"Ostersonntag",IF(H209=Kalenderbasis!G$7,"Ostermontag",IF(H209=Kalenderbasis!J$7,"Christi Himmelfahrt",IF(H209=Kalenderbasis!K$7,"Pfingst-Sonntag",IF(H209=Kalenderbasis!L$7,"Pfingst-Montag",IF(H209=Kalenderbasis!M$7,"Fronleichnam",IF(H209=Kalenderbasis!Q$7,Kalenderbasis!Q$8,IF(H209=Kalenderbasis!R$7,Kalenderbasis!R$8,IF(H209=Kalenderbasis!S$7,Kalenderbasis!S$8,IF(H209=Kalenderbasis!T$7,Kalenderbasis!T$8,IF(H209=Kalenderbasis!U$7,Kalenderbasis!U$8,IF(H209=Kalenderbasis!V$7,Kalenderbasis!V$8,IF(H209=Kalenderbasis!W$7,Kalenderbasis!W$8,IF(H209=Kalenderbasis!X$7,Kalenderbasis!X$8,IF(H209=Kalenderbasis!Y$7,Kalenderbasis!Y$8,IF(H209=Kalenderbasis!Z$7,Kalenderbasis!Z$8,IF(H209=Kalenderbasis!AA$7,Kalenderbasis!AA$8,IF(H209=Kalenderbasis!AB$7,Kalenderbasis!AB$8,IF(H209=Kalenderbasis!O$7,Kalenderbasis!O$8,IF(H209=Kalenderbasis!P$7,Kalenderbasis!P$8,""))))))))))))))))))))))</f>
        <v/>
      </c>
      <c r="J209" s="148" t="s">
        <v>141</v>
      </c>
      <c r="K209" s="25"/>
      <c r="L209" s="149" t="s">
        <v>83</v>
      </c>
      <c r="M209" s="22"/>
      <c r="N209" s="22"/>
      <c r="O209" s="22"/>
      <c r="P209" s="22"/>
      <c r="Q209" s="22"/>
      <c r="R209" s="22"/>
      <c r="S209" s="35"/>
      <c r="U209" s="20" t="str">
        <f t="shared" si="70"/>
        <v/>
      </c>
      <c r="V209" s="13">
        <f t="shared" si="71"/>
        <v>1</v>
      </c>
      <c r="W209" s="13">
        <f>SUM(V$2:V209)</f>
        <v>45</v>
      </c>
      <c r="AA209" s="13">
        <f t="shared" si="74"/>
        <v>0</v>
      </c>
      <c r="AD209" s="20">
        <f t="shared" si="67"/>
        <v>0</v>
      </c>
      <c r="AE209" s="20">
        <f t="shared" si="67"/>
        <v>0</v>
      </c>
      <c r="AF209" s="20">
        <f t="shared" si="75"/>
        <v>0</v>
      </c>
      <c r="AG209" s="20">
        <f t="shared" si="75"/>
        <v>0</v>
      </c>
      <c r="AH209" s="20">
        <f t="shared" si="75"/>
        <v>0</v>
      </c>
      <c r="AI209" s="20">
        <f t="shared" si="75"/>
        <v>0</v>
      </c>
      <c r="AJ209" s="20">
        <f t="shared" si="75"/>
        <v>0</v>
      </c>
      <c r="AK209" s="20"/>
      <c r="AL209" s="20"/>
      <c r="AM209" s="20">
        <f t="shared" si="69"/>
        <v>0</v>
      </c>
      <c r="AN209" s="20">
        <f t="shared" si="68"/>
        <v>0</v>
      </c>
      <c r="AO209" s="20">
        <f t="shared" si="68"/>
        <v>0</v>
      </c>
      <c r="AP209" s="20">
        <f t="shared" si="68"/>
        <v>0</v>
      </c>
      <c r="AQ209" s="20">
        <f t="shared" si="68"/>
        <v>0</v>
      </c>
      <c r="AR209" s="20">
        <f t="shared" si="68"/>
        <v>0</v>
      </c>
      <c r="AS209" s="20">
        <f t="shared" si="68"/>
        <v>0</v>
      </c>
    </row>
    <row r="210" spans="1:45" x14ac:dyDescent="0.25">
      <c r="A210" s="13">
        <f>IF(MAX(W$2:W210)=W209,"",MAX(W$2:W210))</f>
        <v>46</v>
      </c>
      <c r="B210" s="150" t="s">
        <v>28</v>
      </c>
      <c r="C210" s="151" t="s">
        <v>30</v>
      </c>
      <c r="D210" s="20"/>
      <c r="E210" s="23" t="str">
        <f>IF(H210=Kalenderbasis!AH$11,Kalenderbasis!AK$11,IF(H210=Kalenderbasis!AH$12,Kalenderbasis!AK$12,IF(H210=Kalenderbasis!AH$13,Kalenderbasis!AK$13,IF(H210=Kalenderbasis!AH$14,Kalenderbasis!AK$14,IF(H210=Kalenderbasis!AH$15,Kalenderbasis!AK$15,IF(H210=Kalenderbasis!AH$16,Kalenderbasis!AK$16,IF(H210=Kalenderbasis!AH$17,Kalenderbasis!AK$17,IF(H210=Kalenderbasis!AH$18,Kalenderbasis!AK$18,""))))))))</f>
        <v/>
      </c>
      <c r="F210" s="43" t="str">
        <f>IF(C210="K",MAX(F$2:F209)+1,"")</f>
        <v/>
      </c>
      <c r="G210" s="20">
        <f t="shared" si="72"/>
        <v>7</v>
      </c>
      <c r="H210" s="21">
        <f t="shared" si="66"/>
        <v>45864</v>
      </c>
      <c r="I210" s="24" t="str">
        <f>IF(H210=Kalenderbasis!N$7,"Aschermittwoch",IF(H210=Kalenderbasis!H$7,"Karfreitag",IF(H210=Kalenderbasis!F$7,"Ostersonntag",IF(H210=Kalenderbasis!G$7,"Ostermontag",IF(H210=Kalenderbasis!J$7,"Christi Himmelfahrt",IF(H210=Kalenderbasis!K$7,"Pfingst-Sonntag",IF(H210=Kalenderbasis!L$7,"Pfingst-Montag",IF(H210=Kalenderbasis!M$7,"Fronleichnam",IF(H210=Kalenderbasis!Q$7,Kalenderbasis!Q$8,IF(H210=Kalenderbasis!R$7,Kalenderbasis!R$8,IF(H210=Kalenderbasis!S$7,Kalenderbasis!S$8,IF(H210=Kalenderbasis!T$7,Kalenderbasis!T$8,IF(H210=Kalenderbasis!U$7,Kalenderbasis!U$8,IF(H210=Kalenderbasis!V$7,Kalenderbasis!V$8,IF(H210=Kalenderbasis!W$7,Kalenderbasis!W$8,IF(H210=Kalenderbasis!X$7,Kalenderbasis!X$8,IF(H210=Kalenderbasis!Y$7,Kalenderbasis!Y$8,IF(H210=Kalenderbasis!Z$7,Kalenderbasis!Z$8,IF(H210=Kalenderbasis!AA$7,Kalenderbasis!AA$8,IF(H210=Kalenderbasis!AB$7,Kalenderbasis!AB$8,IF(H210=Kalenderbasis!O$7,Kalenderbasis!O$8,IF(H210=Kalenderbasis!P$7,Kalenderbasis!P$8,""))))))))))))))))))))))</f>
        <v/>
      </c>
      <c r="J210" s="151" t="s">
        <v>144</v>
      </c>
      <c r="K210" s="25"/>
      <c r="L210" s="22"/>
      <c r="M210" s="22"/>
      <c r="N210" s="22"/>
      <c r="O210" s="22"/>
      <c r="P210" s="22"/>
      <c r="Q210" s="22"/>
      <c r="R210" s="22"/>
      <c r="S210" s="35"/>
      <c r="U210" s="20" t="str">
        <f t="shared" si="70"/>
        <v/>
      </c>
      <c r="V210" s="13">
        <f t="shared" si="71"/>
        <v>1</v>
      </c>
      <c r="W210" s="13">
        <f>SUM(V$2:V210)</f>
        <v>46</v>
      </c>
      <c r="AA210" s="13">
        <f t="shared" si="74"/>
        <v>0</v>
      </c>
      <c r="AD210" s="20">
        <f t="shared" si="67"/>
        <v>0</v>
      </c>
      <c r="AE210" s="20">
        <f t="shared" si="67"/>
        <v>0</v>
      </c>
      <c r="AF210" s="20">
        <f t="shared" si="75"/>
        <v>0</v>
      </c>
      <c r="AG210" s="20">
        <f t="shared" si="75"/>
        <v>0</v>
      </c>
      <c r="AH210" s="20">
        <f t="shared" si="75"/>
        <v>0</v>
      </c>
      <c r="AI210" s="20">
        <f t="shared" si="75"/>
        <v>0</v>
      </c>
      <c r="AJ210" s="20">
        <f t="shared" si="75"/>
        <v>0</v>
      </c>
      <c r="AK210" s="20"/>
      <c r="AL210" s="20"/>
      <c r="AM210" s="20">
        <f t="shared" si="69"/>
        <v>0</v>
      </c>
      <c r="AN210" s="20">
        <f t="shared" si="68"/>
        <v>0</v>
      </c>
      <c r="AO210" s="20">
        <f t="shared" si="68"/>
        <v>0</v>
      </c>
      <c r="AP210" s="20">
        <f t="shared" si="68"/>
        <v>0</v>
      </c>
      <c r="AQ210" s="20">
        <f t="shared" si="68"/>
        <v>0</v>
      </c>
      <c r="AR210" s="20">
        <f t="shared" si="68"/>
        <v>0</v>
      </c>
      <c r="AS210" s="20">
        <f t="shared" si="68"/>
        <v>0</v>
      </c>
    </row>
    <row r="211" spans="1:45" x14ac:dyDescent="0.25">
      <c r="A211" s="13" t="str">
        <f>IF(MAX(W$2:W211)=W210,"",MAX(W$2:W211))</f>
        <v/>
      </c>
      <c r="B211" s="34"/>
      <c r="C211" s="20"/>
      <c r="D211" s="20"/>
      <c r="E211" s="23" t="str">
        <f>IF(H211=Kalenderbasis!AH$11,Kalenderbasis!AK$11,IF(H211=Kalenderbasis!AH$12,Kalenderbasis!AK$12,IF(H211=Kalenderbasis!AH$13,Kalenderbasis!AK$13,IF(H211=Kalenderbasis!AH$14,Kalenderbasis!AK$14,IF(H211=Kalenderbasis!AH$15,Kalenderbasis!AK$15,IF(H211=Kalenderbasis!AH$16,Kalenderbasis!AK$16,IF(H211=Kalenderbasis!AH$17,Kalenderbasis!AK$17,IF(H211=Kalenderbasis!AH$18,Kalenderbasis!AK$18,""))))))))</f>
        <v/>
      </c>
      <c r="F211" s="43" t="str">
        <f>IF(C211="K",MAX(F$2:F210)+1,"")</f>
        <v/>
      </c>
      <c r="G211" s="20">
        <f t="shared" si="72"/>
        <v>1</v>
      </c>
      <c r="H211" s="21">
        <f t="shared" si="66"/>
        <v>45865</v>
      </c>
      <c r="I211" s="24" t="str">
        <f>IF(H211=Kalenderbasis!N$7,"Aschermittwoch",IF(H211=Kalenderbasis!H$7,"Karfreitag",IF(H211=Kalenderbasis!F$7,"Ostersonntag",IF(H211=Kalenderbasis!G$7,"Ostermontag",IF(H211=Kalenderbasis!J$7,"Christi Himmelfahrt",IF(H211=Kalenderbasis!K$7,"Pfingst-Sonntag",IF(H211=Kalenderbasis!L$7,"Pfingst-Montag",IF(H211=Kalenderbasis!M$7,"Fronleichnam",IF(H211=Kalenderbasis!Q$7,Kalenderbasis!Q$8,IF(H211=Kalenderbasis!R$7,Kalenderbasis!R$8,IF(H211=Kalenderbasis!S$7,Kalenderbasis!S$8,IF(H211=Kalenderbasis!T$7,Kalenderbasis!T$8,IF(H211=Kalenderbasis!U$7,Kalenderbasis!U$8,IF(H211=Kalenderbasis!V$7,Kalenderbasis!V$8,IF(H211=Kalenderbasis!W$7,Kalenderbasis!W$8,IF(H211=Kalenderbasis!X$7,Kalenderbasis!X$8,IF(H211=Kalenderbasis!Y$7,Kalenderbasis!Y$8,IF(H211=Kalenderbasis!Z$7,Kalenderbasis!Z$8,IF(H211=Kalenderbasis!AA$7,Kalenderbasis!AA$8,IF(H211=Kalenderbasis!AB$7,Kalenderbasis!AB$8,IF(H211=Kalenderbasis!O$7,Kalenderbasis!O$8,IF(H211=Kalenderbasis!P$7,Kalenderbasis!P$8,""))))))))))))))))))))))</f>
        <v/>
      </c>
      <c r="J211" s="20" t="str">
        <f t="shared" si="73"/>
        <v/>
      </c>
      <c r="K211" s="25"/>
      <c r="L211" s="22"/>
      <c r="M211" s="22"/>
      <c r="N211" s="22"/>
      <c r="O211" s="22"/>
      <c r="P211" s="22"/>
      <c r="Q211" s="22"/>
      <c r="R211" s="22"/>
      <c r="S211" s="35"/>
      <c r="U211" s="20" t="str">
        <f t="shared" si="70"/>
        <v/>
      </c>
      <c r="V211" s="13">
        <f t="shared" si="71"/>
        <v>0</v>
      </c>
      <c r="W211" s="13">
        <f>SUM(V$2:V211)</f>
        <v>46</v>
      </c>
      <c r="AA211" s="13">
        <f t="shared" si="74"/>
        <v>0</v>
      </c>
      <c r="AD211" s="20">
        <f t="shared" si="67"/>
        <v>0</v>
      </c>
      <c r="AE211" s="20">
        <f t="shared" si="67"/>
        <v>0</v>
      </c>
      <c r="AF211" s="20">
        <f t="shared" si="75"/>
        <v>0</v>
      </c>
      <c r="AG211" s="20">
        <f t="shared" si="75"/>
        <v>0</v>
      </c>
      <c r="AH211" s="20">
        <f t="shared" si="75"/>
        <v>0</v>
      </c>
      <c r="AI211" s="20">
        <f t="shared" si="75"/>
        <v>0</v>
      </c>
      <c r="AJ211" s="20">
        <f t="shared" si="75"/>
        <v>0</v>
      </c>
      <c r="AK211" s="20"/>
      <c r="AL211" s="20"/>
      <c r="AM211" s="20">
        <f t="shared" si="69"/>
        <v>0</v>
      </c>
      <c r="AN211" s="20">
        <f t="shared" si="68"/>
        <v>0</v>
      </c>
      <c r="AO211" s="20">
        <f t="shared" si="68"/>
        <v>0</v>
      </c>
      <c r="AP211" s="20">
        <f t="shared" si="68"/>
        <v>0</v>
      </c>
      <c r="AQ211" s="20">
        <f t="shared" si="68"/>
        <v>0</v>
      </c>
      <c r="AR211" s="20">
        <f t="shared" si="68"/>
        <v>0</v>
      </c>
      <c r="AS211" s="20">
        <f t="shared" si="68"/>
        <v>0</v>
      </c>
    </row>
    <row r="212" spans="1:45" x14ac:dyDescent="0.25">
      <c r="A212" s="13" t="str">
        <f>IF(MAX(W$2:W212)=W211,"",MAX(W$2:W212))</f>
        <v/>
      </c>
      <c r="B212" s="34"/>
      <c r="C212" s="20"/>
      <c r="D212" s="20"/>
      <c r="E212" s="23" t="str">
        <f>IF(H212=Kalenderbasis!AH$11,Kalenderbasis!AK$11,IF(H212=Kalenderbasis!AH$12,Kalenderbasis!AK$12,IF(H212=Kalenderbasis!AH$13,Kalenderbasis!AK$13,IF(H212=Kalenderbasis!AH$14,Kalenderbasis!AK$14,IF(H212=Kalenderbasis!AH$15,Kalenderbasis!AK$15,IF(H212=Kalenderbasis!AH$16,Kalenderbasis!AK$16,IF(H212=Kalenderbasis!AH$17,Kalenderbasis!AK$17,IF(H212=Kalenderbasis!AH$18,Kalenderbasis!AK$18,""))))))))</f>
        <v/>
      </c>
      <c r="F212" s="43" t="str">
        <f>IF(C212="K",MAX(F$2:F211)+1,"")</f>
        <v/>
      </c>
      <c r="G212" s="20">
        <f t="shared" si="72"/>
        <v>2</v>
      </c>
      <c r="H212" s="21">
        <f t="shared" si="66"/>
        <v>45866</v>
      </c>
      <c r="I212" s="24" t="str">
        <f>IF(H212=Kalenderbasis!N$7,"Aschermittwoch",IF(H212=Kalenderbasis!H$7,"Karfreitag",IF(H212=Kalenderbasis!F$7,"Ostersonntag",IF(H212=Kalenderbasis!G$7,"Ostermontag",IF(H212=Kalenderbasis!J$7,"Christi Himmelfahrt",IF(H212=Kalenderbasis!K$7,"Pfingst-Sonntag",IF(H212=Kalenderbasis!L$7,"Pfingst-Montag",IF(H212=Kalenderbasis!M$7,"Fronleichnam",IF(H212=Kalenderbasis!Q$7,Kalenderbasis!Q$8,IF(H212=Kalenderbasis!R$7,Kalenderbasis!R$8,IF(H212=Kalenderbasis!S$7,Kalenderbasis!S$8,IF(H212=Kalenderbasis!T$7,Kalenderbasis!T$8,IF(H212=Kalenderbasis!U$7,Kalenderbasis!U$8,IF(H212=Kalenderbasis!V$7,Kalenderbasis!V$8,IF(H212=Kalenderbasis!W$7,Kalenderbasis!W$8,IF(H212=Kalenderbasis!X$7,Kalenderbasis!X$8,IF(H212=Kalenderbasis!Y$7,Kalenderbasis!Y$8,IF(H212=Kalenderbasis!Z$7,Kalenderbasis!Z$8,IF(H212=Kalenderbasis!AA$7,Kalenderbasis!AA$8,IF(H212=Kalenderbasis!AB$7,Kalenderbasis!AB$8,IF(H212=Kalenderbasis!O$7,Kalenderbasis!O$8,IF(H212=Kalenderbasis!P$7,Kalenderbasis!P$8,""))))))))))))))))))))))</f>
        <v/>
      </c>
      <c r="J212" s="20" t="str">
        <f t="shared" si="73"/>
        <v/>
      </c>
      <c r="K212" s="25"/>
      <c r="L212" s="22"/>
      <c r="M212" s="22"/>
      <c r="N212" s="22"/>
      <c r="O212" s="22"/>
      <c r="P212" s="22"/>
      <c r="Q212" s="22"/>
      <c r="R212" s="22"/>
      <c r="S212" s="35"/>
      <c r="U212" s="20" t="str">
        <f t="shared" si="70"/>
        <v/>
      </c>
      <c r="V212" s="13">
        <f t="shared" si="71"/>
        <v>0</v>
      </c>
      <c r="W212" s="13">
        <f>SUM(V$2:V212)</f>
        <v>46</v>
      </c>
      <c r="AA212" s="13">
        <f t="shared" si="74"/>
        <v>0</v>
      </c>
      <c r="AD212" s="20">
        <f t="shared" si="67"/>
        <v>0</v>
      </c>
      <c r="AE212" s="20">
        <f t="shared" si="67"/>
        <v>0</v>
      </c>
      <c r="AF212" s="20">
        <f t="shared" si="75"/>
        <v>0</v>
      </c>
      <c r="AG212" s="20">
        <f t="shared" si="75"/>
        <v>0</v>
      </c>
      <c r="AH212" s="20">
        <f t="shared" si="75"/>
        <v>0</v>
      </c>
      <c r="AI212" s="20">
        <f t="shared" si="75"/>
        <v>0</v>
      </c>
      <c r="AJ212" s="20">
        <f t="shared" si="75"/>
        <v>0</v>
      </c>
      <c r="AK212" s="20"/>
      <c r="AL212" s="20"/>
      <c r="AM212" s="20">
        <f t="shared" si="69"/>
        <v>0</v>
      </c>
      <c r="AN212" s="20">
        <f t="shared" si="68"/>
        <v>0</v>
      </c>
      <c r="AO212" s="20">
        <f t="shared" si="68"/>
        <v>0</v>
      </c>
      <c r="AP212" s="20">
        <f t="shared" si="68"/>
        <v>0</v>
      </c>
      <c r="AQ212" s="20">
        <f t="shared" si="68"/>
        <v>0</v>
      </c>
      <c r="AR212" s="20">
        <f t="shared" si="68"/>
        <v>0</v>
      </c>
      <c r="AS212" s="20">
        <f t="shared" si="68"/>
        <v>0</v>
      </c>
    </row>
    <row r="213" spans="1:45" x14ac:dyDescent="0.25">
      <c r="A213" s="13" t="str">
        <f>IF(MAX(W$2:W213)=W212,"",MAX(W$2:W213))</f>
        <v/>
      </c>
      <c r="B213" s="34"/>
      <c r="C213" s="20"/>
      <c r="D213" s="20"/>
      <c r="E213" s="23" t="str">
        <f>IF(H213=Kalenderbasis!AH$11,Kalenderbasis!AK$11,IF(H213=Kalenderbasis!AH$12,Kalenderbasis!AK$12,IF(H213=Kalenderbasis!AH$13,Kalenderbasis!AK$13,IF(H213=Kalenderbasis!AH$14,Kalenderbasis!AK$14,IF(H213=Kalenderbasis!AH$15,Kalenderbasis!AK$15,IF(H213=Kalenderbasis!AH$16,Kalenderbasis!AK$16,IF(H213=Kalenderbasis!AH$17,Kalenderbasis!AK$17,IF(H213=Kalenderbasis!AH$18,Kalenderbasis!AK$18,""))))))))</f>
        <v/>
      </c>
      <c r="F213" s="43" t="str">
        <f>IF(C213="K",MAX(F$2:F212)+1,"")</f>
        <v/>
      </c>
      <c r="G213" s="20">
        <f t="shared" si="72"/>
        <v>3</v>
      </c>
      <c r="H213" s="21">
        <f t="shared" si="66"/>
        <v>45867</v>
      </c>
      <c r="I213" s="24" t="str">
        <f>IF(H213=Kalenderbasis!N$7,"Aschermittwoch",IF(H213=Kalenderbasis!H$7,"Karfreitag",IF(H213=Kalenderbasis!F$7,"Ostersonntag",IF(H213=Kalenderbasis!G$7,"Ostermontag",IF(H213=Kalenderbasis!J$7,"Christi Himmelfahrt",IF(H213=Kalenderbasis!K$7,"Pfingst-Sonntag",IF(H213=Kalenderbasis!L$7,"Pfingst-Montag",IF(H213=Kalenderbasis!M$7,"Fronleichnam",IF(H213=Kalenderbasis!Q$7,Kalenderbasis!Q$8,IF(H213=Kalenderbasis!R$7,Kalenderbasis!R$8,IF(H213=Kalenderbasis!S$7,Kalenderbasis!S$8,IF(H213=Kalenderbasis!T$7,Kalenderbasis!T$8,IF(H213=Kalenderbasis!U$7,Kalenderbasis!U$8,IF(H213=Kalenderbasis!V$7,Kalenderbasis!V$8,IF(H213=Kalenderbasis!W$7,Kalenderbasis!W$8,IF(H213=Kalenderbasis!X$7,Kalenderbasis!X$8,IF(H213=Kalenderbasis!Y$7,Kalenderbasis!Y$8,IF(H213=Kalenderbasis!Z$7,Kalenderbasis!Z$8,IF(H213=Kalenderbasis!AA$7,Kalenderbasis!AA$8,IF(H213=Kalenderbasis!AB$7,Kalenderbasis!AB$8,IF(H213=Kalenderbasis!O$7,Kalenderbasis!O$8,IF(H213=Kalenderbasis!P$7,Kalenderbasis!P$8,""))))))))))))))))))))))</f>
        <v/>
      </c>
      <c r="J213" s="20" t="str">
        <f t="shared" si="73"/>
        <v/>
      </c>
      <c r="K213" s="25"/>
      <c r="L213" s="22"/>
      <c r="M213" s="22"/>
      <c r="N213" s="22"/>
      <c r="O213" s="22"/>
      <c r="P213" s="22"/>
      <c r="Q213" s="22"/>
      <c r="R213" s="22"/>
      <c r="S213" s="35"/>
      <c r="U213" s="20" t="str">
        <f t="shared" si="70"/>
        <v/>
      </c>
      <c r="V213" s="13">
        <f t="shared" si="71"/>
        <v>0</v>
      </c>
      <c r="W213" s="13">
        <f>SUM(V$2:V213)</f>
        <v>46</v>
      </c>
      <c r="AA213" s="13">
        <f t="shared" si="74"/>
        <v>0</v>
      </c>
      <c r="AD213" s="20">
        <f t="shared" si="67"/>
        <v>0</v>
      </c>
      <c r="AE213" s="20">
        <f t="shared" si="67"/>
        <v>0</v>
      </c>
      <c r="AF213" s="20">
        <f t="shared" si="75"/>
        <v>0</v>
      </c>
      <c r="AG213" s="20">
        <f t="shared" si="75"/>
        <v>0</v>
      </c>
      <c r="AH213" s="20">
        <f t="shared" si="75"/>
        <v>0</v>
      </c>
      <c r="AI213" s="20">
        <f t="shared" si="75"/>
        <v>0</v>
      </c>
      <c r="AJ213" s="20">
        <f t="shared" si="75"/>
        <v>0</v>
      </c>
      <c r="AK213" s="20"/>
      <c r="AL213" s="20"/>
      <c r="AM213" s="20">
        <f t="shared" si="69"/>
        <v>0</v>
      </c>
      <c r="AN213" s="20">
        <f t="shared" si="68"/>
        <v>0</v>
      </c>
      <c r="AO213" s="20">
        <f t="shared" si="68"/>
        <v>0</v>
      </c>
      <c r="AP213" s="20">
        <f t="shared" si="68"/>
        <v>0</v>
      </c>
      <c r="AQ213" s="20">
        <f t="shared" si="68"/>
        <v>0</v>
      </c>
      <c r="AR213" s="20">
        <f t="shared" si="68"/>
        <v>0</v>
      </c>
      <c r="AS213" s="20">
        <f t="shared" si="68"/>
        <v>0</v>
      </c>
    </row>
    <row r="214" spans="1:45" x14ac:dyDescent="0.25">
      <c r="A214" s="13" t="str">
        <f>IF(MAX(W$2:W214)=W213,"",MAX(W$2:W214))</f>
        <v/>
      </c>
      <c r="B214" s="34"/>
      <c r="C214" s="20"/>
      <c r="D214" s="20"/>
      <c r="E214" s="23" t="str">
        <f>IF(H214=Kalenderbasis!AH$11,Kalenderbasis!AK$11,IF(H214=Kalenderbasis!AH$12,Kalenderbasis!AK$12,IF(H214=Kalenderbasis!AH$13,Kalenderbasis!AK$13,IF(H214=Kalenderbasis!AH$14,Kalenderbasis!AK$14,IF(H214=Kalenderbasis!AH$15,Kalenderbasis!AK$15,IF(H214=Kalenderbasis!AH$16,Kalenderbasis!AK$16,IF(H214=Kalenderbasis!AH$17,Kalenderbasis!AK$17,IF(H214=Kalenderbasis!AH$18,Kalenderbasis!AK$18,""))))))))</f>
        <v/>
      </c>
      <c r="F214" s="43" t="str">
        <f>IF(C214="K",MAX(F$2:F213)+1,"")</f>
        <v/>
      </c>
      <c r="G214" s="20">
        <f t="shared" si="72"/>
        <v>4</v>
      </c>
      <c r="H214" s="21">
        <f t="shared" si="66"/>
        <v>45868</v>
      </c>
      <c r="I214" s="24" t="str">
        <f>IF(H214=Kalenderbasis!N$7,"Aschermittwoch",IF(H214=Kalenderbasis!H$7,"Karfreitag",IF(H214=Kalenderbasis!F$7,"Ostersonntag",IF(H214=Kalenderbasis!G$7,"Ostermontag",IF(H214=Kalenderbasis!J$7,"Christi Himmelfahrt",IF(H214=Kalenderbasis!K$7,"Pfingst-Sonntag",IF(H214=Kalenderbasis!L$7,"Pfingst-Montag",IF(H214=Kalenderbasis!M$7,"Fronleichnam",IF(H214=Kalenderbasis!Q$7,Kalenderbasis!Q$8,IF(H214=Kalenderbasis!R$7,Kalenderbasis!R$8,IF(H214=Kalenderbasis!S$7,Kalenderbasis!S$8,IF(H214=Kalenderbasis!T$7,Kalenderbasis!T$8,IF(H214=Kalenderbasis!U$7,Kalenderbasis!U$8,IF(H214=Kalenderbasis!V$7,Kalenderbasis!V$8,IF(H214=Kalenderbasis!W$7,Kalenderbasis!W$8,IF(H214=Kalenderbasis!X$7,Kalenderbasis!X$8,IF(H214=Kalenderbasis!Y$7,Kalenderbasis!Y$8,IF(H214=Kalenderbasis!Z$7,Kalenderbasis!Z$8,IF(H214=Kalenderbasis!AA$7,Kalenderbasis!AA$8,IF(H214=Kalenderbasis!AB$7,Kalenderbasis!AB$8,IF(H214=Kalenderbasis!O$7,Kalenderbasis!O$8,IF(H214=Kalenderbasis!P$7,Kalenderbasis!P$8,""))))))))))))))))))))))</f>
        <v/>
      </c>
      <c r="J214" s="20" t="str">
        <f t="shared" si="73"/>
        <v/>
      </c>
      <c r="K214" s="25"/>
      <c r="L214" s="22"/>
      <c r="M214" s="22"/>
      <c r="N214" s="22"/>
      <c r="O214" s="22"/>
      <c r="P214" s="22"/>
      <c r="Q214" s="22"/>
      <c r="R214" s="22"/>
      <c r="S214" s="35"/>
      <c r="U214" s="20" t="str">
        <f t="shared" si="70"/>
        <v/>
      </c>
      <c r="V214" s="13">
        <f t="shared" si="71"/>
        <v>0</v>
      </c>
      <c r="W214" s="13">
        <f>SUM(V$2:V214)</f>
        <v>46</v>
      </c>
      <c r="AA214" s="13">
        <f t="shared" si="74"/>
        <v>0</v>
      </c>
      <c r="AD214" s="20">
        <f t="shared" si="67"/>
        <v>0</v>
      </c>
      <c r="AE214" s="20">
        <f t="shared" si="67"/>
        <v>0</v>
      </c>
      <c r="AF214" s="20">
        <f t="shared" si="75"/>
        <v>0</v>
      </c>
      <c r="AG214" s="20">
        <f t="shared" si="75"/>
        <v>0</v>
      </c>
      <c r="AH214" s="20">
        <f t="shared" si="75"/>
        <v>0</v>
      </c>
      <c r="AI214" s="20">
        <f t="shared" si="75"/>
        <v>0</v>
      </c>
      <c r="AJ214" s="20">
        <f t="shared" si="75"/>
        <v>0</v>
      </c>
      <c r="AK214" s="20"/>
      <c r="AL214" s="20"/>
      <c r="AM214" s="20">
        <f t="shared" si="69"/>
        <v>0</v>
      </c>
      <c r="AN214" s="20">
        <f t="shared" si="68"/>
        <v>0</v>
      </c>
      <c r="AO214" s="20">
        <f t="shared" si="68"/>
        <v>0</v>
      </c>
      <c r="AP214" s="20">
        <f t="shared" si="68"/>
        <v>0</v>
      </c>
      <c r="AQ214" s="20">
        <f t="shared" si="68"/>
        <v>0</v>
      </c>
      <c r="AR214" s="20">
        <f t="shared" si="68"/>
        <v>0</v>
      </c>
      <c r="AS214" s="20">
        <f t="shared" si="68"/>
        <v>0</v>
      </c>
    </row>
    <row r="215" spans="1:45" x14ac:dyDescent="0.25">
      <c r="A215" s="13">
        <f>IF(MAX(W$2:W215)=W214,"",MAX(W$2:W215))</f>
        <v>47</v>
      </c>
      <c r="B215" s="34" t="s">
        <v>28</v>
      </c>
      <c r="C215" s="20" t="s">
        <v>44</v>
      </c>
      <c r="D215" s="20"/>
      <c r="E215" s="23" t="str">
        <f>IF(H215=Kalenderbasis!AH$11,Kalenderbasis!AK$11,IF(H215=Kalenderbasis!AH$12,Kalenderbasis!AK$12,IF(H215=Kalenderbasis!AH$13,Kalenderbasis!AK$13,IF(H215=Kalenderbasis!AH$14,Kalenderbasis!AK$14,IF(H215=Kalenderbasis!AH$15,Kalenderbasis!AK$15,IF(H215=Kalenderbasis!AH$16,Kalenderbasis!AK$16,IF(H215=Kalenderbasis!AH$17,Kalenderbasis!AK$17,IF(H215=Kalenderbasis!AH$18,Kalenderbasis!AK$18,""))))))))</f>
        <v/>
      </c>
      <c r="F215" s="43" t="str">
        <f>IF(C215="K",MAX(F$2:F214)+1,"")</f>
        <v/>
      </c>
      <c r="G215" s="20">
        <f t="shared" si="72"/>
        <v>5</v>
      </c>
      <c r="H215" s="21">
        <f t="shared" si="66"/>
        <v>45869</v>
      </c>
      <c r="I215" s="24" t="str">
        <f>IF(H215=Kalenderbasis!N$7,"Aschermittwoch",IF(H215=Kalenderbasis!H$7,"Karfreitag",IF(H215=Kalenderbasis!F$7,"Ostersonntag",IF(H215=Kalenderbasis!G$7,"Ostermontag",IF(H215=Kalenderbasis!J$7,"Christi Himmelfahrt",IF(H215=Kalenderbasis!K$7,"Pfingst-Sonntag",IF(H215=Kalenderbasis!L$7,"Pfingst-Montag",IF(H215=Kalenderbasis!M$7,"Fronleichnam",IF(H215=Kalenderbasis!Q$7,Kalenderbasis!Q$8,IF(H215=Kalenderbasis!R$7,Kalenderbasis!R$8,IF(H215=Kalenderbasis!S$7,Kalenderbasis!S$8,IF(H215=Kalenderbasis!T$7,Kalenderbasis!T$8,IF(H215=Kalenderbasis!U$7,Kalenderbasis!U$8,IF(H215=Kalenderbasis!V$7,Kalenderbasis!V$8,IF(H215=Kalenderbasis!W$7,Kalenderbasis!W$8,IF(H215=Kalenderbasis!X$7,Kalenderbasis!X$8,IF(H215=Kalenderbasis!Y$7,Kalenderbasis!Y$8,IF(H215=Kalenderbasis!Z$7,Kalenderbasis!Z$8,IF(H215=Kalenderbasis!AA$7,Kalenderbasis!AA$8,IF(H215=Kalenderbasis!AB$7,Kalenderbasis!AB$8,IF(H215=Kalenderbasis!O$7,Kalenderbasis!O$8,IF(H215=Kalenderbasis!P$7,Kalenderbasis!P$8,""))))))))))))))))))))))</f>
        <v/>
      </c>
      <c r="J215" s="20" t="str">
        <f t="shared" si="73"/>
        <v>Burggraben</v>
      </c>
      <c r="K215" s="25" t="s">
        <v>14</v>
      </c>
      <c r="L215" s="22"/>
      <c r="M215" s="22"/>
      <c r="N215" s="22"/>
      <c r="O215" s="22"/>
      <c r="P215" s="22"/>
      <c r="Q215" s="22"/>
      <c r="R215" s="22"/>
      <c r="S215" s="35"/>
      <c r="U215" s="20" t="str">
        <f t="shared" si="70"/>
        <v/>
      </c>
      <c r="V215" s="13">
        <f t="shared" si="71"/>
        <v>1</v>
      </c>
      <c r="W215" s="13">
        <f>SUM(V$2:V215)</f>
        <v>47</v>
      </c>
      <c r="AA215" s="13">
        <f t="shared" si="74"/>
        <v>0</v>
      </c>
      <c r="AD215" s="20">
        <f t="shared" si="67"/>
        <v>0</v>
      </c>
      <c r="AE215" s="20">
        <f t="shared" si="67"/>
        <v>0</v>
      </c>
      <c r="AF215" s="20">
        <f t="shared" si="75"/>
        <v>0</v>
      </c>
      <c r="AG215" s="20">
        <f t="shared" si="75"/>
        <v>0</v>
      </c>
      <c r="AH215" s="20">
        <f t="shared" si="75"/>
        <v>0</v>
      </c>
      <c r="AI215" s="20">
        <f t="shared" si="75"/>
        <v>0</v>
      </c>
      <c r="AJ215" s="20">
        <f t="shared" si="75"/>
        <v>0</v>
      </c>
      <c r="AK215" s="20"/>
      <c r="AL215" s="20"/>
      <c r="AM215" s="20">
        <f t="shared" si="69"/>
        <v>0</v>
      </c>
      <c r="AN215" s="20">
        <f t="shared" si="68"/>
        <v>0</v>
      </c>
      <c r="AO215" s="20">
        <f t="shared" si="68"/>
        <v>0</v>
      </c>
      <c r="AP215" s="20">
        <f t="shared" si="68"/>
        <v>0</v>
      </c>
      <c r="AQ215" s="20">
        <f t="shared" si="68"/>
        <v>0</v>
      </c>
      <c r="AR215" s="20">
        <f t="shared" si="68"/>
        <v>1</v>
      </c>
      <c r="AS215" s="20">
        <f t="shared" si="68"/>
        <v>0</v>
      </c>
    </row>
    <row r="216" spans="1:45" x14ac:dyDescent="0.25">
      <c r="A216" s="13" t="str">
        <f>IF(MAX(W$2:W216)=W215,"",MAX(W$2:W216))</f>
        <v/>
      </c>
      <c r="B216" s="34"/>
      <c r="C216" s="20"/>
      <c r="D216" s="20"/>
      <c r="E216" s="23" t="str">
        <f>IF(H216=Kalenderbasis!AH$11,Kalenderbasis!AK$11,IF(H216=Kalenderbasis!AH$12,Kalenderbasis!AK$12,IF(H216=Kalenderbasis!AH$13,Kalenderbasis!AK$13,IF(H216=Kalenderbasis!AH$14,Kalenderbasis!AK$14,IF(H216=Kalenderbasis!AH$15,Kalenderbasis!AK$15,IF(H216=Kalenderbasis!AH$16,Kalenderbasis!AK$16,IF(H216=Kalenderbasis!AH$17,Kalenderbasis!AK$17,IF(H216=Kalenderbasis!AH$18,Kalenderbasis!AK$18,""))))))))</f>
        <v/>
      </c>
      <c r="F216" s="43" t="str">
        <f>IF(C216="K",MAX(F$2:F215)+1,"")</f>
        <v/>
      </c>
      <c r="G216" s="20">
        <f t="shared" si="72"/>
        <v>6</v>
      </c>
      <c r="H216" s="21">
        <f t="shared" si="66"/>
        <v>45870</v>
      </c>
      <c r="I216" s="24" t="str">
        <f>IF(H216=Kalenderbasis!N$7,"Aschermittwoch",IF(H216=Kalenderbasis!H$7,"Karfreitag",IF(H216=Kalenderbasis!F$7,"Ostersonntag",IF(H216=Kalenderbasis!G$7,"Ostermontag",IF(H216=Kalenderbasis!J$7,"Christi Himmelfahrt",IF(H216=Kalenderbasis!K$7,"Pfingst-Sonntag",IF(H216=Kalenderbasis!L$7,"Pfingst-Montag",IF(H216=Kalenderbasis!M$7,"Fronleichnam",IF(H216=Kalenderbasis!Q$7,Kalenderbasis!Q$8,IF(H216=Kalenderbasis!R$7,Kalenderbasis!R$8,IF(H216=Kalenderbasis!S$7,Kalenderbasis!S$8,IF(H216=Kalenderbasis!T$7,Kalenderbasis!T$8,IF(H216=Kalenderbasis!U$7,Kalenderbasis!U$8,IF(H216=Kalenderbasis!V$7,Kalenderbasis!V$8,IF(H216=Kalenderbasis!W$7,Kalenderbasis!W$8,IF(H216=Kalenderbasis!X$7,Kalenderbasis!X$8,IF(H216=Kalenderbasis!Y$7,Kalenderbasis!Y$8,IF(H216=Kalenderbasis!Z$7,Kalenderbasis!Z$8,IF(H216=Kalenderbasis!AA$7,Kalenderbasis!AA$8,IF(H216=Kalenderbasis!AB$7,Kalenderbasis!AB$8,IF(H216=Kalenderbasis!O$7,Kalenderbasis!O$8,IF(H216=Kalenderbasis!P$7,Kalenderbasis!P$8,""))))))))))))))))))))))</f>
        <v/>
      </c>
      <c r="J216" s="20" t="str">
        <f t="shared" si="73"/>
        <v/>
      </c>
      <c r="K216" s="25"/>
      <c r="L216" s="22"/>
      <c r="M216" s="22"/>
      <c r="N216" s="22"/>
      <c r="O216" s="22"/>
      <c r="P216" s="22"/>
      <c r="Q216" s="22"/>
      <c r="R216" s="22"/>
      <c r="S216" s="35"/>
      <c r="U216" s="20" t="str">
        <f t="shared" si="70"/>
        <v/>
      </c>
      <c r="V216" s="13">
        <f t="shared" si="71"/>
        <v>0</v>
      </c>
      <c r="W216" s="13">
        <f>SUM(V$2:V216)</f>
        <v>47</v>
      </c>
      <c r="AA216" s="13">
        <f t="shared" si="74"/>
        <v>0</v>
      </c>
      <c r="AD216" s="20">
        <f t="shared" si="67"/>
        <v>0</v>
      </c>
      <c r="AE216" s="20">
        <f t="shared" si="67"/>
        <v>0</v>
      </c>
      <c r="AF216" s="20">
        <f t="shared" si="75"/>
        <v>0</v>
      </c>
      <c r="AG216" s="20">
        <f t="shared" si="75"/>
        <v>0</v>
      </c>
      <c r="AH216" s="20">
        <f t="shared" si="75"/>
        <v>0</v>
      </c>
      <c r="AI216" s="20">
        <f t="shared" si="75"/>
        <v>0</v>
      </c>
      <c r="AJ216" s="20">
        <f t="shared" si="75"/>
        <v>0</v>
      </c>
      <c r="AK216" s="20"/>
      <c r="AL216" s="20"/>
      <c r="AM216" s="20">
        <f t="shared" si="69"/>
        <v>0</v>
      </c>
      <c r="AN216" s="20">
        <f t="shared" si="68"/>
        <v>0</v>
      </c>
      <c r="AO216" s="20">
        <f t="shared" si="68"/>
        <v>0</v>
      </c>
      <c r="AP216" s="20">
        <f t="shared" si="68"/>
        <v>0</v>
      </c>
      <c r="AQ216" s="20">
        <f t="shared" si="68"/>
        <v>0</v>
      </c>
      <c r="AR216" s="20">
        <f t="shared" si="68"/>
        <v>0</v>
      </c>
      <c r="AS216" s="20">
        <f t="shared" si="68"/>
        <v>0</v>
      </c>
    </row>
    <row r="217" spans="1:45" x14ac:dyDescent="0.25">
      <c r="A217" s="13" t="str">
        <f>IF(MAX(W$2:W217)=W216,"",MAX(W$2:W217))</f>
        <v/>
      </c>
      <c r="B217" s="34"/>
      <c r="C217" s="20"/>
      <c r="D217" s="20"/>
      <c r="E217" s="23" t="str">
        <f>IF(H217=Kalenderbasis!AH$11,Kalenderbasis!AK$11,IF(H217=Kalenderbasis!AH$12,Kalenderbasis!AK$12,IF(H217=Kalenderbasis!AH$13,Kalenderbasis!AK$13,IF(H217=Kalenderbasis!AH$14,Kalenderbasis!AK$14,IF(H217=Kalenderbasis!AH$15,Kalenderbasis!AK$15,IF(H217=Kalenderbasis!AH$16,Kalenderbasis!AK$16,IF(H217=Kalenderbasis!AH$17,Kalenderbasis!AK$17,IF(H217=Kalenderbasis!AH$18,Kalenderbasis!AK$18,""))))))))</f>
        <v/>
      </c>
      <c r="F217" s="43" t="str">
        <f>IF(C217="K",MAX(F$2:F216)+1,"")</f>
        <v/>
      </c>
      <c r="G217" s="20">
        <f t="shared" si="72"/>
        <v>7</v>
      </c>
      <c r="H217" s="21">
        <f t="shared" si="66"/>
        <v>45871</v>
      </c>
      <c r="I217" s="24" t="str">
        <f>IF(H217=Kalenderbasis!N$7,"Aschermittwoch",IF(H217=Kalenderbasis!H$7,"Karfreitag",IF(H217=Kalenderbasis!F$7,"Ostersonntag",IF(H217=Kalenderbasis!G$7,"Ostermontag",IF(H217=Kalenderbasis!J$7,"Christi Himmelfahrt",IF(H217=Kalenderbasis!K$7,"Pfingst-Sonntag",IF(H217=Kalenderbasis!L$7,"Pfingst-Montag",IF(H217=Kalenderbasis!M$7,"Fronleichnam",IF(H217=Kalenderbasis!Q$7,Kalenderbasis!Q$8,IF(H217=Kalenderbasis!R$7,Kalenderbasis!R$8,IF(H217=Kalenderbasis!S$7,Kalenderbasis!S$8,IF(H217=Kalenderbasis!T$7,Kalenderbasis!T$8,IF(H217=Kalenderbasis!U$7,Kalenderbasis!U$8,IF(H217=Kalenderbasis!V$7,Kalenderbasis!V$8,IF(H217=Kalenderbasis!W$7,Kalenderbasis!W$8,IF(H217=Kalenderbasis!X$7,Kalenderbasis!X$8,IF(H217=Kalenderbasis!Y$7,Kalenderbasis!Y$8,IF(H217=Kalenderbasis!Z$7,Kalenderbasis!Z$8,IF(H217=Kalenderbasis!AA$7,Kalenderbasis!AA$8,IF(H217=Kalenderbasis!AB$7,Kalenderbasis!AB$8,IF(H217=Kalenderbasis!O$7,Kalenderbasis!O$8,IF(H217=Kalenderbasis!P$7,Kalenderbasis!P$8,""))))))))))))))))))))))</f>
        <v/>
      </c>
      <c r="J217" s="20" t="str">
        <f t="shared" si="73"/>
        <v/>
      </c>
      <c r="K217" s="25"/>
      <c r="L217" s="22"/>
      <c r="M217" s="22"/>
      <c r="N217" s="22"/>
      <c r="O217" s="22"/>
      <c r="P217" s="22"/>
      <c r="Q217" s="22"/>
      <c r="R217" s="22"/>
      <c r="S217" s="35"/>
      <c r="U217" s="20" t="str">
        <f t="shared" si="70"/>
        <v/>
      </c>
      <c r="V217" s="13">
        <f t="shared" si="71"/>
        <v>0</v>
      </c>
      <c r="W217" s="13">
        <f>SUM(V$2:V217)</f>
        <v>47</v>
      </c>
      <c r="AA217" s="13">
        <f t="shared" si="74"/>
        <v>0</v>
      </c>
      <c r="AD217" s="20">
        <f t="shared" si="67"/>
        <v>0</v>
      </c>
      <c r="AE217" s="20">
        <f t="shared" si="67"/>
        <v>0</v>
      </c>
      <c r="AF217" s="20">
        <f t="shared" si="75"/>
        <v>0</v>
      </c>
      <c r="AG217" s="20">
        <f t="shared" si="75"/>
        <v>0</v>
      </c>
      <c r="AH217" s="20">
        <f t="shared" si="75"/>
        <v>0</v>
      </c>
      <c r="AI217" s="20">
        <f t="shared" si="75"/>
        <v>0</v>
      </c>
      <c r="AJ217" s="20">
        <f t="shared" si="75"/>
        <v>0</v>
      </c>
      <c r="AK217" s="20"/>
      <c r="AL217" s="20"/>
      <c r="AM217" s="20">
        <f t="shared" si="69"/>
        <v>0</v>
      </c>
      <c r="AN217" s="20">
        <f t="shared" si="68"/>
        <v>0</v>
      </c>
      <c r="AO217" s="20">
        <f t="shared" si="68"/>
        <v>0</v>
      </c>
      <c r="AP217" s="20">
        <f t="shared" si="68"/>
        <v>0</v>
      </c>
      <c r="AQ217" s="20">
        <f t="shared" si="68"/>
        <v>0</v>
      </c>
      <c r="AR217" s="20">
        <f t="shared" si="68"/>
        <v>0</v>
      </c>
      <c r="AS217" s="20">
        <f t="shared" si="68"/>
        <v>0</v>
      </c>
    </row>
    <row r="218" spans="1:45" x14ac:dyDescent="0.25">
      <c r="A218" s="13" t="str">
        <f>IF(MAX(W$2:W218)=W217,"",MAX(W$2:W218))</f>
        <v/>
      </c>
      <c r="B218" s="34"/>
      <c r="C218" s="20"/>
      <c r="D218" s="20"/>
      <c r="E218" s="23" t="str">
        <f>IF(H218=Kalenderbasis!AH$11,Kalenderbasis!AK$11,IF(H218=Kalenderbasis!AH$12,Kalenderbasis!AK$12,IF(H218=Kalenderbasis!AH$13,Kalenderbasis!AK$13,IF(H218=Kalenderbasis!AH$14,Kalenderbasis!AK$14,IF(H218=Kalenderbasis!AH$15,Kalenderbasis!AK$15,IF(H218=Kalenderbasis!AH$16,Kalenderbasis!AK$16,IF(H218=Kalenderbasis!AH$17,Kalenderbasis!AK$17,IF(H218=Kalenderbasis!AH$18,Kalenderbasis!AK$18,""))))))))</f>
        <v/>
      </c>
      <c r="F218" s="43" t="str">
        <f>IF(C218="K",MAX(F$2:F217)+1,"")</f>
        <v/>
      </c>
      <c r="G218" s="20">
        <f t="shared" si="72"/>
        <v>1</v>
      </c>
      <c r="H218" s="21">
        <f t="shared" si="66"/>
        <v>45872</v>
      </c>
      <c r="I218" s="24" t="str">
        <f>IF(H218=Kalenderbasis!N$7,"Aschermittwoch",IF(H218=Kalenderbasis!H$7,"Karfreitag",IF(H218=Kalenderbasis!F$7,"Ostersonntag",IF(H218=Kalenderbasis!G$7,"Ostermontag",IF(H218=Kalenderbasis!J$7,"Christi Himmelfahrt",IF(H218=Kalenderbasis!K$7,"Pfingst-Sonntag",IF(H218=Kalenderbasis!L$7,"Pfingst-Montag",IF(H218=Kalenderbasis!M$7,"Fronleichnam",IF(H218=Kalenderbasis!Q$7,Kalenderbasis!Q$8,IF(H218=Kalenderbasis!R$7,Kalenderbasis!R$8,IF(H218=Kalenderbasis!S$7,Kalenderbasis!S$8,IF(H218=Kalenderbasis!T$7,Kalenderbasis!T$8,IF(H218=Kalenderbasis!U$7,Kalenderbasis!U$8,IF(H218=Kalenderbasis!V$7,Kalenderbasis!V$8,IF(H218=Kalenderbasis!W$7,Kalenderbasis!W$8,IF(H218=Kalenderbasis!X$7,Kalenderbasis!X$8,IF(H218=Kalenderbasis!Y$7,Kalenderbasis!Y$8,IF(H218=Kalenderbasis!Z$7,Kalenderbasis!Z$8,IF(H218=Kalenderbasis!AA$7,Kalenderbasis!AA$8,IF(H218=Kalenderbasis!AB$7,Kalenderbasis!AB$8,IF(H218=Kalenderbasis!O$7,Kalenderbasis!O$8,IF(H218=Kalenderbasis!P$7,Kalenderbasis!P$8,""))))))))))))))))))))))</f>
        <v/>
      </c>
      <c r="J218" s="20" t="str">
        <f t="shared" si="73"/>
        <v/>
      </c>
      <c r="K218" s="25"/>
      <c r="L218" s="22"/>
      <c r="M218" s="22"/>
      <c r="N218" s="22"/>
      <c r="O218" s="22"/>
      <c r="P218" s="22"/>
      <c r="Q218" s="22"/>
      <c r="R218" s="22"/>
      <c r="S218" s="35"/>
      <c r="U218" s="20" t="str">
        <f t="shared" si="70"/>
        <v/>
      </c>
      <c r="V218" s="13">
        <f t="shared" si="71"/>
        <v>0</v>
      </c>
      <c r="W218" s="13">
        <f>SUM(V$2:V218)</f>
        <v>47</v>
      </c>
      <c r="AA218" s="13">
        <f t="shared" si="74"/>
        <v>0</v>
      </c>
      <c r="AD218" s="20">
        <f t="shared" si="67"/>
        <v>0</v>
      </c>
      <c r="AE218" s="20">
        <f t="shared" si="67"/>
        <v>0</v>
      </c>
      <c r="AF218" s="20">
        <f t="shared" si="75"/>
        <v>0</v>
      </c>
      <c r="AG218" s="20">
        <f t="shared" si="75"/>
        <v>0</v>
      </c>
      <c r="AH218" s="20">
        <f t="shared" si="75"/>
        <v>0</v>
      </c>
      <c r="AI218" s="20">
        <f t="shared" si="75"/>
        <v>0</v>
      </c>
      <c r="AJ218" s="20">
        <f t="shared" si="75"/>
        <v>0</v>
      </c>
      <c r="AK218" s="20"/>
      <c r="AL218" s="20"/>
      <c r="AM218" s="20">
        <f t="shared" si="69"/>
        <v>0</v>
      </c>
      <c r="AN218" s="20">
        <f t="shared" si="68"/>
        <v>0</v>
      </c>
      <c r="AO218" s="20">
        <f t="shared" si="68"/>
        <v>0</v>
      </c>
      <c r="AP218" s="20">
        <f t="shared" si="68"/>
        <v>0</v>
      </c>
      <c r="AQ218" s="20">
        <f t="shared" si="68"/>
        <v>0</v>
      </c>
      <c r="AR218" s="20">
        <f t="shared" si="68"/>
        <v>0</v>
      </c>
      <c r="AS218" s="20">
        <f t="shared" si="68"/>
        <v>0</v>
      </c>
    </row>
    <row r="219" spans="1:45" x14ac:dyDescent="0.25">
      <c r="A219" s="13" t="str">
        <f>IF(MAX(W$2:W219)=W218,"",MAX(W$2:W219))</f>
        <v/>
      </c>
      <c r="B219" s="34"/>
      <c r="C219" s="20"/>
      <c r="D219" s="20"/>
      <c r="E219" s="23" t="str">
        <f>IF(H219=Kalenderbasis!AH$11,Kalenderbasis!AK$11,IF(H219=Kalenderbasis!AH$12,Kalenderbasis!AK$12,IF(H219=Kalenderbasis!AH$13,Kalenderbasis!AK$13,IF(H219=Kalenderbasis!AH$14,Kalenderbasis!AK$14,IF(H219=Kalenderbasis!AH$15,Kalenderbasis!AK$15,IF(H219=Kalenderbasis!AH$16,Kalenderbasis!AK$16,IF(H219=Kalenderbasis!AH$17,Kalenderbasis!AK$17,IF(H219=Kalenderbasis!AH$18,Kalenderbasis!AK$18,""))))))))</f>
        <v/>
      </c>
      <c r="F219" s="43" t="str">
        <f>IF(C219="K",MAX(F$2:F218)+1,"")</f>
        <v/>
      </c>
      <c r="G219" s="20">
        <f t="shared" si="72"/>
        <v>2</v>
      </c>
      <c r="H219" s="21">
        <f t="shared" si="66"/>
        <v>45873</v>
      </c>
      <c r="I219" s="24" t="str">
        <f>IF(H219=Kalenderbasis!N$7,"Aschermittwoch",IF(H219=Kalenderbasis!H$7,"Karfreitag",IF(H219=Kalenderbasis!F$7,"Ostersonntag",IF(H219=Kalenderbasis!G$7,"Ostermontag",IF(H219=Kalenderbasis!J$7,"Christi Himmelfahrt",IF(H219=Kalenderbasis!K$7,"Pfingst-Sonntag",IF(H219=Kalenderbasis!L$7,"Pfingst-Montag",IF(H219=Kalenderbasis!M$7,"Fronleichnam",IF(H219=Kalenderbasis!Q$7,Kalenderbasis!Q$8,IF(H219=Kalenderbasis!R$7,Kalenderbasis!R$8,IF(H219=Kalenderbasis!S$7,Kalenderbasis!S$8,IF(H219=Kalenderbasis!T$7,Kalenderbasis!T$8,IF(H219=Kalenderbasis!U$7,Kalenderbasis!U$8,IF(H219=Kalenderbasis!V$7,Kalenderbasis!V$8,IF(H219=Kalenderbasis!W$7,Kalenderbasis!W$8,IF(H219=Kalenderbasis!X$7,Kalenderbasis!X$8,IF(H219=Kalenderbasis!Y$7,Kalenderbasis!Y$8,IF(H219=Kalenderbasis!Z$7,Kalenderbasis!Z$8,IF(H219=Kalenderbasis!AA$7,Kalenderbasis!AA$8,IF(H219=Kalenderbasis!AB$7,Kalenderbasis!AB$8,IF(H219=Kalenderbasis!O$7,Kalenderbasis!O$8,IF(H219=Kalenderbasis!P$7,Kalenderbasis!P$8,""))))))))))))))))))))))</f>
        <v/>
      </c>
      <c r="J219" s="20" t="str">
        <f t="shared" si="73"/>
        <v/>
      </c>
      <c r="K219" s="25"/>
      <c r="L219" s="22"/>
      <c r="M219" s="22"/>
      <c r="N219" s="22"/>
      <c r="O219" s="22"/>
      <c r="P219" s="22"/>
      <c r="Q219" s="22"/>
      <c r="R219" s="22"/>
      <c r="S219" s="35"/>
      <c r="U219" s="20" t="str">
        <f t="shared" si="70"/>
        <v/>
      </c>
      <c r="V219" s="13">
        <f t="shared" si="71"/>
        <v>0</v>
      </c>
      <c r="W219" s="13">
        <f>SUM(V$2:V219)</f>
        <v>47</v>
      </c>
      <c r="AA219" s="13">
        <f t="shared" si="74"/>
        <v>0</v>
      </c>
      <c r="AD219" s="20">
        <f t="shared" si="67"/>
        <v>0</v>
      </c>
      <c r="AE219" s="20">
        <f t="shared" si="67"/>
        <v>0</v>
      </c>
      <c r="AF219" s="20">
        <f t="shared" si="75"/>
        <v>0</v>
      </c>
      <c r="AG219" s="20">
        <f t="shared" si="75"/>
        <v>0</v>
      </c>
      <c r="AH219" s="20">
        <f t="shared" si="75"/>
        <v>0</v>
      </c>
      <c r="AI219" s="20">
        <f t="shared" si="75"/>
        <v>0</v>
      </c>
      <c r="AJ219" s="20">
        <f t="shared" si="75"/>
        <v>0</v>
      </c>
      <c r="AK219" s="20"/>
      <c r="AL219" s="20"/>
      <c r="AM219" s="20">
        <f t="shared" si="69"/>
        <v>0</v>
      </c>
      <c r="AN219" s="20">
        <f t="shared" si="68"/>
        <v>0</v>
      </c>
      <c r="AO219" s="20">
        <f t="shared" si="68"/>
        <v>0</v>
      </c>
      <c r="AP219" s="20">
        <f t="shared" si="68"/>
        <v>0</v>
      </c>
      <c r="AQ219" s="20">
        <f t="shared" si="68"/>
        <v>0</v>
      </c>
      <c r="AR219" s="20">
        <f t="shared" si="68"/>
        <v>0</v>
      </c>
      <c r="AS219" s="20">
        <f t="shared" si="68"/>
        <v>0</v>
      </c>
    </row>
    <row r="220" spans="1:45" x14ac:dyDescent="0.25">
      <c r="A220" s="13" t="str">
        <f>IF(MAX(W$2:W220)=W219,"",MAX(W$2:W220))</f>
        <v/>
      </c>
      <c r="B220" s="34"/>
      <c r="C220" s="20"/>
      <c r="D220" s="20"/>
      <c r="E220" s="23" t="str">
        <f>IF(H220=Kalenderbasis!AH$11,Kalenderbasis!AK$11,IF(H220=Kalenderbasis!AH$12,Kalenderbasis!AK$12,IF(H220=Kalenderbasis!AH$13,Kalenderbasis!AK$13,IF(H220=Kalenderbasis!AH$14,Kalenderbasis!AK$14,IF(H220=Kalenderbasis!AH$15,Kalenderbasis!AK$15,IF(H220=Kalenderbasis!AH$16,Kalenderbasis!AK$16,IF(H220=Kalenderbasis!AH$17,Kalenderbasis!AK$17,IF(H220=Kalenderbasis!AH$18,Kalenderbasis!AK$18,""))))))))</f>
        <v/>
      </c>
      <c r="F220" s="43" t="str">
        <f>IF(C220="K",MAX(F$2:F219)+1,"")</f>
        <v/>
      </c>
      <c r="G220" s="20">
        <f t="shared" si="72"/>
        <v>3</v>
      </c>
      <c r="H220" s="21">
        <f t="shared" si="66"/>
        <v>45874</v>
      </c>
      <c r="I220" s="24" t="str">
        <f>IF(H220=Kalenderbasis!N$7,"Aschermittwoch",IF(H220=Kalenderbasis!H$7,"Karfreitag",IF(H220=Kalenderbasis!F$7,"Ostersonntag",IF(H220=Kalenderbasis!G$7,"Ostermontag",IF(H220=Kalenderbasis!J$7,"Christi Himmelfahrt",IF(H220=Kalenderbasis!K$7,"Pfingst-Sonntag",IF(H220=Kalenderbasis!L$7,"Pfingst-Montag",IF(H220=Kalenderbasis!M$7,"Fronleichnam",IF(H220=Kalenderbasis!Q$7,Kalenderbasis!Q$8,IF(H220=Kalenderbasis!R$7,Kalenderbasis!R$8,IF(H220=Kalenderbasis!S$7,Kalenderbasis!S$8,IF(H220=Kalenderbasis!T$7,Kalenderbasis!T$8,IF(H220=Kalenderbasis!U$7,Kalenderbasis!U$8,IF(H220=Kalenderbasis!V$7,Kalenderbasis!V$8,IF(H220=Kalenderbasis!W$7,Kalenderbasis!W$8,IF(H220=Kalenderbasis!X$7,Kalenderbasis!X$8,IF(H220=Kalenderbasis!Y$7,Kalenderbasis!Y$8,IF(H220=Kalenderbasis!Z$7,Kalenderbasis!Z$8,IF(H220=Kalenderbasis!AA$7,Kalenderbasis!AA$8,IF(H220=Kalenderbasis!AB$7,Kalenderbasis!AB$8,IF(H220=Kalenderbasis!O$7,Kalenderbasis!O$8,IF(H220=Kalenderbasis!P$7,Kalenderbasis!P$8,""))))))))))))))))))))))</f>
        <v/>
      </c>
      <c r="J220" s="20" t="str">
        <f t="shared" si="73"/>
        <v/>
      </c>
      <c r="K220" s="25"/>
      <c r="L220" s="22"/>
      <c r="M220" s="22"/>
      <c r="N220" s="22"/>
      <c r="O220" s="22"/>
      <c r="P220" s="22"/>
      <c r="Q220" s="22"/>
      <c r="R220" s="22"/>
      <c r="S220" s="35"/>
      <c r="U220" s="20" t="str">
        <f t="shared" si="70"/>
        <v/>
      </c>
      <c r="V220" s="13">
        <f t="shared" si="71"/>
        <v>0</v>
      </c>
      <c r="W220" s="13">
        <f>SUM(V$2:V220)</f>
        <v>47</v>
      </c>
      <c r="AA220" s="13">
        <f t="shared" si="74"/>
        <v>0</v>
      </c>
      <c r="AD220" s="20">
        <f t="shared" si="67"/>
        <v>0</v>
      </c>
      <c r="AE220" s="20">
        <f t="shared" si="67"/>
        <v>0</v>
      </c>
      <c r="AF220" s="20">
        <f t="shared" si="75"/>
        <v>0</v>
      </c>
      <c r="AG220" s="20">
        <f t="shared" si="75"/>
        <v>0</v>
      </c>
      <c r="AH220" s="20">
        <f t="shared" si="75"/>
        <v>0</v>
      </c>
      <c r="AI220" s="20">
        <f t="shared" si="75"/>
        <v>0</v>
      </c>
      <c r="AJ220" s="20">
        <f t="shared" si="75"/>
        <v>0</v>
      </c>
      <c r="AK220" s="20"/>
      <c r="AL220" s="20"/>
      <c r="AM220" s="20">
        <f t="shared" si="69"/>
        <v>0</v>
      </c>
      <c r="AN220" s="20">
        <f t="shared" si="68"/>
        <v>0</v>
      </c>
      <c r="AO220" s="20">
        <f t="shared" si="68"/>
        <v>0</v>
      </c>
      <c r="AP220" s="20">
        <f t="shared" si="68"/>
        <v>0</v>
      </c>
      <c r="AQ220" s="20">
        <f t="shared" si="68"/>
        <v>0</v>
      </c>
      <c r="AR220" s="20">
        <f t="shared" si="68"/>
        <v>0</v>
      </c>
      <c r="AS220" s="20">
        <f t="shared" si="68"/>
        <v>0</v>
      </c>
    </row>
    <row r="221" spans="1:45" x14ac:dyDescent="0.25">
      <c r="A221" s="13" t="str">
        <f>IF(MAX(W$2:W221)=W220,"",MAX(W$2:W221))</f>
        <v/>
      </c>
      <c r="B221" s="34"/>
      <c r="C221" s="20"/>
      <c r="D221" s="20"/>
      <c r="E221" s="23" t="str">
        <f>IF(H221=Kalenderbasis!AH$11,Kalenderbasis!AK$11,IF(H221=Kalenderbasis!AH$12,Kalenderbasis!AK$12,IF(H221=Kalenderbasis!AH$13,Kalenderbasis!AK$13,IF(H221=Kalenderbasis!AH$14,Kalenderbasis!AK$14,IF(H221=Kalenderbasis!AH$15,Kalenderbasis!AK$15,IF(H221=Kalenderbasis!AH$16,Kalenderbasis!AK$16,IF(H221=Kalenderbasis!AH$17,Kalenderbasis!AK$17,IF(H221=Kalenderbasis!AH$18,Kalenderbasis!AK$18,""))))))))</f>
        <v/>
      </c>
      <c r="F221" s="43" t="str">
        <f>IF(C221="K",MAX(F$2:F220)+1,"")</f>
        <v/>
      </c>
      <c r="G221" s="20">
        <f t="shared" si="72"/>
        <v>4</v>
      </c>
      <c r="H221" s="21">
        <f t="shared" si="66"/>
        <v>45875</v>
      </c>
      <c r="I221" s="24" t="str">
        <f>IF(H221=Kalenderbasis!N$7,"Aschermittwoch",IF(H221=Kalenderbasis!H$7,"Karfreitag",IF(H221=Kalenderbasis!F$7,"Ostersonntag",IF(H221=Kalenderbasis!G$7,"Ostermontag",IF(H221=Kalenderbasis!J$7,"Christi Himmelfahrt",IF(H221=Kalenderbasis!K$7,"Pfingst-Sonntag",IF(H221=Kalenderbasis!L$7,"Pfingst-Montag",IF(H221=Kalenderbasis!M$7,"Fronleichnam",IF(H221=Kalenderbasis!Q$7,Kalenderbasis!Q$8,IF(H221=Kalenderbasis!R$7,Kalenderbasis!R$8,IF(H221=Kalenderbasis!S$7,Kalenderbasis!S$8,IF(H221=Kalenderbasis!T$7,Kalenderbasis!T$8,IF(H221=Kalenderbasis!U$7,Kalenderbasis!U$8,IF(H221=Kalenderbasis!V$7,Kalenderbasis!V$8,IF(H221=Kalenderbasis!W$7,Kalenderbasis!W$8,IF(H221=Kalenderbasis!X$7,Kalenderbasis!X$8,IF(H221=Kalenderbasis!Y$7,Kalenderbasis!Y$8,IF(H221=Kalenderbasis!Z$7,Kalenderbasis!Z$8,IF(H221=Kalenderbasis!AA$7,Kalenderbasis!AA$8,IF(H221=Kalenderbasis!AB$7,Kalenderbasis!AB$8,IF(H221=Kalenderbasis!O$7,Kalenderbasis!O$8,IF(H221=Kalenderbasis!P$7,Kalenderbasis!P$8,""))))))))))))))))))))))</f>
        <v/>
      </c>
      <c r="J221" s="20" t="str">
        <f t="shared" si="73"/>
        <v/>
      </c>
      <c r="K221" s="25"/>
      <c r="L221" s="22"/>
      <c r="M221" s="22"/>
      <c r="N221" s="22"/>
      <c r="O221" s="22"/>
      <c r="P221" s="22"/>
      <c r="Q221" s="22"/>
      <c r="R221" s="22"/>
      <c r="S221" s="35"/>
      <c r="U221" s="20" t="str">
        <f t="shared" si="70"/>
        <v/>
      </c>
      <c r="V221" s="13">
        <f t="shared" si="71"/>
        <v>0</v>
      </c>
      <c r="W221" s="13">
        <f>SUM(V$2:V221)</f>
        <v>47</v>
      </c>
      <c r="AA221" s="13">
        <f t="shared" si="74"/>
        <v>0</v>
      </c>
      <c r="AD221" s="20">
        <f t="shared" ref="AD221:AE252" si="76">IF(AND($C221="K",$K221=AD$1),1,0)</f>
        <v>0</v>
      </c>
      <c r="AE221" s="20">
        <f t="shared" si="76"/>
        <v>0</v>
      </c>
      <c r="AF221" s="20">
        <f t="shared" si="75"/>
        <v>0</v>
      </c>
      <c r="AG221" s="20">
        <f t="shared" si="75"/>
        <v>0</v>
      </c>
      <c r="AH221" s="20">
        <f t="shared" si="75"/>
        <v>0</v>
      </c>
      <c r="AI221" s="20">
        <f t="shared" si="75"/>
        <v>0</v>
      </c>
      <c r="AJ221" s="20">
        <f t="shared" si="75"/>
        <v>0</v>
      </c>
      <c r="AK221" s="20"/>
      <c r="AL221" s="20"/>
      <c r="AM221" s="20">
        <f t="shared" si="69"/>
        <v>0</v>
      </c>
      <c r="AN221" s="20">
        <f t="shared" si="68"/>
        <v>0</v>
      </c>
      <c r="AO221" s="20">
        <f t="shared" si="68"/>
        <v>0</v>
      </c>
      <c r="AP221" s="20">
        <f t="shared" si="68"/>
        <v>0</v>
      </c>
      <c r="AQ221" s="20">
        <f t="shared" si="68"/>
        <v>0</v>
      </c>
      <c r="AR221" s="20">
        <f t="shared" si="68"/>
        <v>0</v>
      </c>
      <c r="AS221" s="20">
        <f t="shared" si="68"/>
        <v>0</v>
      </c>
    </row>
    <row r="222" spans="1:45" x14ac:dyDescent="0.25">
      <c r="A222" s="13">
        <f>IF(MAX(W$2:W222)=W221,"",MAX(W$2:W222))</f>
        <v>48</v>
      </c>
      <c r="B222" s="34" t="s">
        <v>28</v>
      </c>
      <c r="C222" s="20" t="s">
        <v>44</v>
      </c>
      <c r="D222" s="20"/>
      <c r="E222" s="23" t="str">
        <f>IF(H222=Kalenderbasis!AH$11,Kalenderbasis!AK$11,IF(H222=Kalenderbasis!AH$12,Kalenderbasis!AK$12,IF(H222=Kalenderbasis!AH$13,Kalenderbasis!AK$13,IF(H222=Kalenderbasis!AH$14,Kalenderbasis!AK$14,IF(H222=Kalenderbasis!AH$15,Kalenderbasis!AK$15,IF(H222=Kalenderbasis!AH$16,Kalenderbasis!AK$16,IF(H222=Kalenderbasis!AH$17,Kalenderbasis!AK$17,IF(H222=Kalenderbasis!AH$18,Kalenderbasis!AK$18,""))))))))</f>
        <v/>
      </c>
      <c r="F222" s="43" t="str">
        <f>IF(C222="K",MAX(F$2:F221)+1,"")</f>
        <v/>
      </c>
      <c r="G222" s="20">
        <f t="shared" si="72"/>
        <v>5</v>
      </c>
      <c r="H222" s="21">
        <f t="shared" si="66"/>
        <v>45876</v>
      </c>
      <c r="I222" s="24" t="str">
        <f>IF(H222=Kalenderbasis!N$7,"Aschermittwoch",IF(H222=Kalenderbasis!H$7,"Karfreitag",IF(H222=Kalenderbasis!F$7,"Ostersonntag",IF(H222=Kalenderbasis!G$7,"Ostermontag",IF(H222=Kalenderbasis!J$7,"Christi Himmelfahrt",IF(H222=Kalenderbasis!K$7,"Pfingst-Sonntag",IF(H222=Kalenderbasis!L$7,"Pfingst-Montag",IF(H222=Kalenderbasis!M$7,"Fronleichnam",IF(H222=Kalenderbasis!Q$7,Kalenderbasis!Q$8,IF(H222=Kalenderbasis!R$7,Kalenderbasis!R$8,IF(H222=Kalenderbasis!S$7,Kalenderbasis!S$8,IF(H222=Kalenderbasis!T$7,Kalenderbasis!T$8,IF(H222=Kalenderbasis!U$7,Kalenderbasis!U$8,IF(H222=Kalenderbasis!V$7,Kalenderbasis!V$8,IF(H222=Kalenderbasis!W$7,Kalenderbasis!W$8,IF(H222=Kalenderbasis!X$7,Kalenderbasis!X$8,IF(H222=Kalenderbasis!Y$7,Kalenderbasis!Y$8,IF(H222=Kalenderbasis!Z$7,Kalenderbasis!Z$8,IF(H222=Kalenderbasis!AA$7,Kalenderbasis!AA$8,IF(H222=Kalenderbasis!AB$7,Kalenderbasis!AB$8,IF(H222=Kalenderbasis!O$7,Kalenderbasis!O$8,IF(H222=Kalenderbasis!P$7,Kalenderbasis!P$8,""))))))))))))))))))))))</f>
        <v/>
      </c>
      <c r="J222" s="20" t="str">
        <f t="shared" si="73"/>
        <v>Burggraben</v>
      </c>
      <c r="K222" s="25" t="s">
        <v>14</v>
      </c>
      <c r="L222" s="22"/>
      <c r="M222" s="22"/>
      <c r="N222" s="22"/>
      <c r="O222" s="22"/>
      <c r="P222" s="22"/>
      <c r="Q222" s="22"/>
      <c r="R222" s="22"/>
      <c r="S222" s="35"/>
      <c r="U222" s="20" t="str">
        <f t="shared" si="70"/>
        <v/>
      </c>
      <c r="V222" s="13">
        <f t="shared" si="71"/>
        <v>1</v>
      </c>
      <c r="W222" s="13">
        <f>SUM(V$2:V222)</f>
        <v>48</v>
      </c>
      <c r="AA222" s="13">
        <f t="shared" si="74"/>
        <v>0</v>
      </c>
      <c r="AD222" s="20">
        <f t="shared" si="76"/>
        <v>0</v>
      </c>
      <c r="AE222" s="20">
        <f t="shared" si="76"/>
        <v>0</v>
      </c>
      <c r="AF222" s="20">
        <f t="shared" si="75"/>
        <v>0</v>
      </c>
      <c r="AG222" s="20">
        <f t="shared" si="75"/>
        <v>0</v>
      </c>
      <c r="AH222" s="20">
        <f t="shared" si="75"/>
        <v>0</v>
      </c>
      <c r="AI222" s="20">
        <f t="shared" si="75"/>
        <v>0</v>
      </c>
      <c r="AJ222" s="20">
        <f t="shared" si="75"/>
        <v>0</v>
      </c>
      <c r="AK222" s="20"/>
      <c r="AL222" s="20"/>
      <c r="AM222" s="20">
        <f t="shared" si="69"/>
        <v>0</v>
      </c>
      <c r="AN222" s="20">
        <f t="shared" si="68"/>
        <v>0</v>
      </c>
      <c r="AO222" s="20">
        <f t="shared" si="68"/>
        <v>0</v>
      </c>
      <c r="AP222" s="20">
        <f t="shared" si="68"/>
        <v>0</v>
      </c>
      <c r="AQ222" s="20">
        <f t="shared" si="68"/>
        <v>0</v>
      </c>
      <c r="AR222" s="20">
        <f t="shared" si="68"/>
        <v>1</v>
      </c>
      <c r="AS222" s="20">
        <f t="shared" si="68"/>
        <v>0</v>
      </c>
    </row>
    <row r="223" spans="1:45" x14ac:dyDescent="0.25">
      <c r="A223" s="13">
        <f>IF(MAX(W$2:W223)=W222,"",MAX(W$2:W223))</f>
        <v>49</v>
      </c>
      <c r="B223" s="34" t="s">
        <v>28</v>
      </c>
      <c r="C223" s="20"/>
      <c r="D223" s="20" t="s">
        <v>30</v>
      </c>
      <c r="E223" s="23" t="str">
        <f>IF(H223=Kalenderbasis!AH$11,Kalenderbasis!AK$11,IF(H223=Kalenderbasis!AH$12,Kalenderbasis!AK$12,IF(H223=Kalenderbasis!AH$13,Kalenderbasis!AK$13,IF(H223=Kalenderbasis!AH$14,Kalenderbasis!AK$14,IF(H223=Kalenderbasis!AH$15,Kalenderbasis!AK$15,IF(H223=Kalenderbasis!AH$16,Kalenderbasis!AK$16,IF(H223=Kalenderbasis!AH$17,Kalenderbasis!AK$17,IF(H223=Kalenderbasis!AH$18,Kalenderbasis!AK$18,""))))))))</f>
        <v/>
      </c>
      <c r="F223" s="43" t="str">
        <f>IF(C223="K",MAX(F$2:F222)+1,"")</f>
        <v/>
      </c>
      <c r="G223" s="20">
        <f t="shared" si="72"/>
        <v>6</v>
      </c>
      <c r="H223" s="21">
        <f t="shared" si="66"/>
        <v>45877</v>
      </c>
      <c r="I223" s="24" t="str">
        <f>IF(H223=Kalenderbasis!N$7,"Aschermittwoch",IF(H223=Kalenderbasis!H$7,"Karfreitag",IF(H223=Kalenderbasis!F$7,"Ostersonntag",IF(H223=Kalenderbasis!G$7,"Ostermontag",IF(H223=Kalenderbasis!J$7,"Christi Himmelfahrt",IF(H223=Kalenderbasis!K$7,"Pfingst-Sonntag",IF(H223=Kalenderbasis!L$7,"Pfingst-Montag",IF(H223=Kalenderbasis!M$7,"Fronleichnam",IF(H223=Kalenderbasis!Q$7,Kalenderbasis!Q$8,IF(H223=Kalenderbasis!R$7,Kalenderbasis!R$8,IF(H223=Kalenderbasis!S$7,Kalenderbasis!S$8,IF(H223=Kalenderbasis!T$7,Kalenderbasis!T$8,IF(H223=Kalenderbasis!U$7,Kalenderbasis!U$8,IF(H223=Kalenderbasis!V$7,Kalenderbasis!V$8,IF(H223=Kalenderbasis!W$7,Kalenderbasis!W$8,IF(H223=Kalenderbasis!X$7,Kalenderbasis!X$8,IF(H223=Kalenderbasis!Y$7,Kalenderbasis!Y$8,IF(H223=Kalenderbasis!Z$7,Kalenderbasis!Z$8,IF(H223=Kalenderbasis!AA$7,Kalenderbasis!AA$8,IF(H223=Kalenderbasis!AB$7,Kalenderbasis!AB$8,IF(H223=Kalenderbasis!O$7,Kalenderbasis!O$8,IF(H223=Kalenderbasis!P$7,Kalenderbasis!P$8,""))))))))))))))))))))))</f>
        <v/>
      </c>
      <c r="J223" s="20" t="s">
        <v>92</v>
      </c>
      <c r="K223" s="25"/>
      <c r="L223" s="22"/>
      <c r="M223" s="22"/>
      <c r="N223" s="22"/>
      <c r="O223" s="22"/>
      <c r="P223" s="22"/>
      <c r="Q223" s="22"/>
      <c r="R223" s="22"/>
      <c r="S223" s="35"/>
      <c r="U223" s="20" t="str">
        <f t="shared" si="70"/>
        <v/>
      </c>
      <c r="V223" s="13">
        <f t="shared" si="71"/>
        <v>1</v>
      </c>
      <c r="W223" s="13">
        <f>SUM(V$2:V223)</f>
        <v>49</v>
      </c>
      <c r="AA223" s="13">
        <f t="shared" si="74"/>
        <v>0</v>
      </c>
      <c r="AD223" s="20">
        <f t="shared" si="76"/>
        <v>0</v>
      </c>
      <c r="AE223" s="20">
        <f t="shared" si="76"/>
        <v>0</v>
      </c>
      <c r="AF223" s="20">
        <f t="shared" si="75"/>
        <v>0</v>
      </c>
      <c r="AG223" s="20">
        <f t="shared" si="75"/>
        <v>0</v>
      </c>
      <c r="AH223" s="20">
        <f t="shared" si="75"/>
        <v>0</v>
      </c>
      <c r="AI223" s="20">
        <f t="shared" si="75"/>
        <v>0</v>
      </c>
      <c r="AJ223" s="20">
        <f t="shared" si="75"/>
        <v>0</v>
      </c>
      <c r="AK223" s="20"/>
      <c r="AL223" s="20"/>
      <c r="AM223" s="20">
        <f t="shared" si="69"/>
        <v>0</v>
      </c>
      <c r="AN223" s="20">
        <f t="shared" si="68"/>
        <v>0</v>
      </c>
      <c r="AO223" s="20">
        <f t="shared" si="68"/>
        <v>0</v>
      </c>
      <c r="AP223" s="20">
        <f t="shared" si="68"/>
        <v>0</v>
      </c>
      <c r="AQ223" s="20">
        <f t="shared" si="68"/>
        <v>0</v>
      </c>
      <c r="AR223" s="20">
        <f t="shared" si="68"/>
        <v>0</v>
      </c>
      <c r="AS223" s="20">
        <f t="shared" si="68"/>
        <v>0</v>
      </c>
    </row>
    <row r="224" spans="1:45" x14ac:dyDescent="0.25">
      <c r="A224" s="13">
        <f>IF(MAX(W$2:W224)=W223,"",MAX(W$2:W224))</f>
        <v>50</v>
      </c>
      <c r="B224" s="34" t="s">
        <v>28</v>
      </c>
      <c r="C224" s="20"/>
      <c r="D224" s="20" t="s">
        <v>30</v>
      </c>
      <c r="E224" s="23" t="str">
        <f>IF(H224=Kalenderbasis!AH$11,Kalenderbasis!AK$11,IF(H224=Kalenderbasis!AH$12,Kalenderbasis!AK$12,IF(H224=Kalenderbasis!AH$13,Kalenderbasis!AK$13,IF(H224=Kalenderbasis!AH$14,Kalenderbasis!AK$14,IF(H224=Kalenderbasis!AH$15,Kalenderbasis!AK$15,IF(H224=Kalenderbasis!AH$16,Kalenderbasis!AK$16,IF(H224=Kalenderbasis!AH$17,Kalenderbasis!AK$17,IF(H224=Kalenderbasis!AH$18,Kalenderbasis!AK$18,""))))))))</f>
        <v/>
      </c>
      <c r="F224" s="43" t="str">
        <f>IF(C224="K",MAX(F$2:F223)+1,"")</f>
        <v/>
      </c>
      <c r="G224" s="20">
        <f t="shared" si="72"/>
        <v>7</v>
      </c>
      <c r="H224" s="21">
        <f t="shared" si="66"/>
        <v>45878</v>
      </c>
      <c r="I224" s="24" t="str">
        <f>IF(H224=Kalenderbasis!N$7,"Aschermittwoch",IF(H224=Kalenderbasis!H$7,"Karfreitag",IF(H224=Kalenderbasis!F$7,"Ostersonntag",IF(H224=Kalenderbasis!G$7,"Ostermontag",IF(H224=Kalenderbasis!J$7,"Christi Himmelfahrt",IF(H224=Kalenderbasis!K$7,"Pfingst-Sonntag",IF(H224=Kalenderbasis!L$7,"Pfingst-Montag",IF(H224=Kalenderbasis!M$7,"Fronleichnam",IF(H224=Kalenderbasis!Q$7,Kalenderbasis!Q$8,IF(H224=Kalenderbasis!R$7,Kalenderbasis!R$8,IF(H224=Kalenderbasis!S$7,Kalenderbasis!S$8,IF(H224=Kalenderbasis!T$7,Kalenderbasis!T$8,IF(H224=Kalenderbasis!U$7,Kalenderbasis!U$8,IF(H224=Kalenderbasis!V$7,Kalenderbasis!V$8,IF(H224=Kalenderbasis!W$7,Kalenderbasis!W$8,IF(H224=Kalenderbasis!X$7,Kalenderbasis!X$8,IF(H224=Kalenderbasis!Y$7,Kalenderbasis!Y$8,IF(H224=Kalenderbasis!Z$7,Kalenderbasis!Z$8,IF(H224=Kalenderbasis!AA$7,Kalenderbasis!AA$8,IF(H224=Kalenderbasis!AB$7,Kalenderbasis!AB$8,IF(H224=Kalenderbasis!O$7,Kalenderbasis!O$8,IF(H224=Kalenderbasis!P$7,Kalenderbasis!P$8,""))))))))))))))))))))))</f>
        <v/>
      </c>
      <c r="J224" s="20" t="s">
        <v>94</v>
      </c>
      <c r="K224" s="25"/>
      <c r="L224" s="22"/>
      <c r="M224" s="22"/>
      <c r="N224" s="22"/>
      <c r="O224" s="22"/>
      <c r="P224" s="22"/>
      <c r="Q224" s="22"/>
      <c r="R224" s="22"/>
      <c r="S224" s="35"/>
      <c r="U224" s="20" t="str">
        <f t="shared" si="70"/>
        <v/>
      </c>
      <c r="V224" s="13">
        <f t="shared" si="71"/>
        <v>1</v>
      </c>
      <c r="W224" s="13">
        <f>SUM(V$2:V224)</f>
        <v>50</v>
      </c>
      <c r="AA224" s="13">
        <f t="shared" si="74"/>
        <v>0</v>
      </c>
      <c r="AD224" s="20">
        <f t="shared" si="76"/>
        <v>0</v>
      </c>
      <c r="AE224" s="20">
        <f t="shared" si="76"/>
        <v>0</v>
      </c>
      <c r="AF224" s="20">
        <f t="shared" si="75"/>
        <v>0</v>
      </c>
      <c r="AG224" s="20">
        <f t="shared" si="75"/>
        <v>0</v>
      </c>
      <c r="AH224" s="20">
        <f t="shared" si="75"/>
        <v>0</v>
      </c>
      <c r="AI224" s="20">
        <f t="shared" si="75"/>
        <v>0</v>
      </c>
      <c r="AJ224" s="20">
        <f t="shared" si="75"/>
        <v>0</v>
      </c>
      <c r="AK224" s="20"/>
      <c r="AL224" s="20"/>
      <c r="AM224" s="20">
        <f t="shared" si="69"/>
        <v>0</v>
      </c>
      <c r="AN224" s="20">
        <f t="shared" si="68"/>
        <v>0</v>
      </c>
      <c r="AO224" s="20">
        <f t="shared" si="68"/>
        <v>0</v>
      </c>
      <c r="AP224" s="20">
        <f t="shared" si="68"/>
        <v>0</v>
      </c>
      <c r="AQ224" s="20">
        <f t="shared" si="68"/>
        <v>0</v>
      </c>
      <c r="AR224" s="20">
        <f t="shared" si="68"/>
        <v>0</v>
      </c>
      <c r="AS224" s="20">
        <f t="shared" si="68"/>
        <v>0</v>
      </c>
    </row>
    <row r="225" spans="1:45" x14ac:dyDescent="0.25">
      <c r="A225" s="13">
        <f>IF(MAX(W$2:W225)=W224,"",MAX(W$2:W225))</f>
        <v>51</v>
      </c>
      <c r="B225" s="34" t="s">
        <v>28</v>
      </c>
      <c r="C225" s="20"/>
      <c r="D225" s="20" t="s">
        <v>30</v>
      </c>
      <c r="E225" s="23" t="str">
        <f>IF(H225=Kalenderbasis!AH$11,Kalenderbasis!AK$11,IF(H225=Kalenderbasis!AH$12,Kalenderbasis!AK$12,IF(H225=Kalenderbasis!AH$13,Kalenderbasis!AK$13,IF(H225=Kalenderbasis!AH$14,Kalenderbasis!AK$14,IF(H225=Kalenderbasis!AH$15,Kalenderbasis!AK$15,IF(H225=Kalenderbasis!AH$16,Kalenderbasis!AK$16,IF(H225=Kalenderbasis!AH$17,Kalenderbasis!AK$17,IF(H225=Kalenderbasis!AH$18,Kalenderbasis!AK$18,""))))))))</f>
        <v/>
      </c>
      <c r="F225" s="43" t="str">
        <f>IF(C225="K",MAX(F$2:F224)+1,"")</f>
        <v/>
      </c>
      <c r="G225" s="20">
        <f t="shared" si="72"/>
        <v>1</v>
      </c>
      <c r="H225" s="21">
        <f t="shared" si="66"/>
        <v>45879</v>
      </c>
      <c r="I225" s="24" t="str">
        <f>IF(H225=Kalenderbasis!N$7,"Aschermittwoch",IF(H225=Kalenderbasis!H$7,"Karfreitag",IF(H225=Kalenderbasis!F$7,"Ostersonntag",IF(H225=Kalenderbasis!G$7,"Ostermontag",IF(H225=Kalenderbasis!J$7,"Christi Himmelfahrt",IF(H225=Kalenderbasis!K$7,"Pfingst-Sonntag",IF(H225=Kalenderbasis!L$7,"Pfingst-Montag",IF(H225=Kalenderbasis!M$7,"Fronleichnam",IF(H225=Kalenderbasis!Q$7,Kalenderbasis!Q$8,IF(H225=Kalenderbasis!R$7,Kalenderbasis!R$8,IF(H225=Kalenderbasis!S$7,Kalenderbasis!S$8,IF(H225=Kalenderbasis!T$7,Kalenderbasis!T$8,IF(H225=Kalenderbasis!U$7,Kalenderbasis!U$8,IF(H225=Kalenderbasis!V$7,Kalenderbasis!V$8,IF(H225=Kalenderbasis!W$7,Kalenderbasis!W$8,IF(H225=Kalenderbasis!X$7,Kalenderbasis!X$8,IF(H225=Kalenderbasis!Y$7,Kalenderbasis!Y$8,IF(H225=Kalenderbasis!Z$7,Kalenderbasis!Z$8,IF(H225=Kalenderbasis!AA$7,Kalenderbasis!AA$8,IF(H225=Kalenderbasis!AB$7,Kalenderbasis!AB$8,IF(H225=Kalenderbasis!O$7,Kalenderbasis!O$8,IF(H225=Kalenderbasis!P$7,Kalenderbasis!P$8,""))))))))))))))))))))))</f>
        <v/>
      </c>
      <c r="J225" s="20" t="s">
        <v>93</v>
      </c>
      <c r="K225" s="25"/>
      <c r="L225" s="22"/>
      <c r="M225" s="22"/>
      <c r="N225" s="22"/>
      <c r="O225" s="22"/>
      <c r="P225" s="22"/>
      <c r="Q225" s="22"/>
      <c r="R225" s="22"/>
      <c r="S225" s="35"/>
      <c r="U225" s="20" t="str">
        <f t="shared" si="70"/>
        <v/>
      </c>
      <c r="V225" s="13">
        <f t="shared" si="71"/>
        <v>1</v>
      </c>
      <c r="W225" s="13">
        <f>SUM(V$2:V225)</f>
        <v>51</v>
      </c>
      <c r="AA225" s="13">
        <f t="shared" si="74"/>
        <v>0</v>
      </c>
      <c r="AD225" s="20">
        <f t="shared" si="76"/>
        <v>0</v>
      </c>
      <c r="AE225" s="20">
        <f t="shared" si="76"/>
        <v>0</v>
      </c>
      <c r="AF225" s="20">
        <f t="shared" si="75"/>
        <v>0</v>
      </c>
      <c r="AG225" s="20">
        <f t="shared" si="75"/>
        <v>0</v>
      </c>
      <c r="AH225" s="20">
        <f t="shared" si="75"/>
        <v>0</v>
      </c>
      <c r="AI225" s="20">
        <f t="shared" si="75"/>
        <v>0</v>
      </c>
      <c r="AJ225" s="20">
        <f t="shared" si="75"/>
        <v>0</v>
      </c>
      <c r="AK225" s="20"/>
      <c r="AL225" s="20"/>
      <c r="AM225" s="20">
        <f t="shared" si="69"/>
        <v>0</v>
      </c>
      <c r="AN225" s="20">
        <f t="shared" si="68"/>
        <v>0</v>
      </c>
      <c r="AO225" s="20">
        <f t="shared" si="68"/>
        <v>0</v>
      </c>
      <c r="AP225" s="20">
        <f t="shared" si="68"/>
        <v>0</v>
      </c>
      <c r="AQ225" s="20">
        <f t="shared" si="68"/>
        <v>0</v>
      </c>
      <c r="AR225" s="20">
        <f t="shared" si="68"/>
        <v>0</v>
      </c>
      <c r="AS225" s="20">
        <f t="shared" si="68"/>
        <v>0</v>
      </c>
    </row>
    <row r="226" spans="1:45" x14ac:dyDescent="0.25">
      <c r="A226" s="13" t="str">
        <f>IF(MAX(W$2:W226)=W225,"",MAX(W$2:W226))</f>
        <v/>
      </c>
      <c r="B226" s="34"/>
      <c r="C226" s="20"/>
      <c r="D226" s="20"/>
      <c r="E226" s="23" t="str">
        <f>IF(H226=Kalenderbasis!AH$11,Kalenderbasis!AK$11,IF(H226=Kalenderbasis!AH$12,Kalenderbasis!AK$12,IF(H226=Kalenderbasis!AH$13,Kalenderbasis!AK$13,IF(H226=Kalenderbasis!AH$14,Kalenderbasis!AK$14,IF(H226=Kalenderbasis!AH$15,Kalenderbasis!AK$15,IF(H226=Kalenderbasis!AH$16,Kalenderbasis!AK$16,IF(H226=Kalenderbasis!AH$17,Kalenderbasis!AK$17,IF(H226=Kalenderbasis!AH$18,Kalenderbasis!AK$18,""))))))))</f>
        <v/>
      </c>
      <c r="F226" s="43" t="str">
        <f>IF(C226="K",MAX(F$2:F225)+1,"")</f>
        <v/>
      </c>
      <c r="G226" s="20">
        <f t="shared" si="72"/>
        <v>2</v>
      </c>
      <c r="H226" s="21">
        <f t="shared" si="66"/>
        <v>45880</v>
      </c>
      <c r="I226" s="24" t="str">
        <f>IF(H226=Kalenderbasis!N$7,"Aschermittwoch",IF(H226=Kalenderbasis!H$7,"Karfreitag",IF(H226=Kalenderbasis!F$7,"Ostersonntag",IF(H226=Kalenderbasis!G$7,"Ostermontag",IF(H226=Kalenderbasis!J$7,"Christi Himmelfahrt",IF(H226=Kalenderbasis!K$7,"Pfingst-Sonntag",IF(H226=Kalenderbasis!L$7,"Pfingst-Montag",IF(H226=Kalenderbasis!M$7,"Fronleichnam",IF(H226=Kalenderbasis!Q$7,Kalenderbasis!Q$8,IF(H226=Kalenderbasis!R$7,Kalenderbasis!R$8,IF(H226=Kalenderbasis!S$7,Kalenderbasis!S$8,IF(H226=Kalenderbasis!T$7,Kalenderbasis!T$8,IF(H226=Kalenderbasis!U$7,Kalenderbasis!U$8,IF(H226=Kalenderbasis!V$7,Kalenderbasis!V$8,IF(H226=Kalenderbasis!W$7,Kalenderbasis!W$8,IF(H226=Kalenderbasis!X$7,Kalenderbasis!X$8,IF(H226=Kalenderbasis!Y$7,Kalenderbasis!Y$8,IF(H226=Kalenderbasis!Z$7,Kalenderbasis!Z$8,IF(H226=Kalenderbasis!AA$7,Kalenderbasis!AA$8,IF(H226=Kalenderbasis!AB$7,Kalenderbasis!AB$8,IF(H226=Kalenderbasis!O$7,Kalenderbasis!O$8,IF(H226=Kalenderbasis!P$7,Kalenderbasis!P$8,""))))))))))))))))))))))</f>
        <v/>
      </c>
      <c r="J226" s="20" t="str">
        <f t="shared" si="73"/>
        <v/>
      </c>
      <c r="K226" s="25"/>
      <c r="L226" s="22"/>
      <c r="M226" s="22"/>
      <c r="N226" s="22"/>
      <c r="O226" s="22"/>
      <c r="P226" s="22"/>
      <c r="Q226" s="22"/>
      <c r="R226" s="22"/>
      <c r="S226" s="35"/>
      <c r="U226" s="20" t="str">
        <f t="shared" si="70"/>
        <v/>
      </c>
      <c r="V226" s="13">
        <f t="shared" si="71"/>
        <v>0</v>
      </c>
      <c r="W226" s="13">
        <f>SUM(V$2:V226)</f>
        <v>51</v>
      </c>
      <c r="AA226" s="13">
        <f t="shared" si="74"/>
        <v>0</v>
      </c>
      <c r="AD226" s="20">
        <f t="shared" si="76"/>
        <v>0</v>
      </c>
      <c r="AE226" s="20">
        <f t="shared" si="76"/>
        <v>0</v>
      </c>
      <c r="AF226" s="20">
        <f t="shared" si="75"/>
        <v>0</v>
      </c>
      <c r="AG226" s="20">
        <f t="shared" si="75"/>
        <v>0</v>
      </c>
      <c r="AH226" s="20">
        <f t="shared" si="75"/>
        <v>0</v>
      </c>
      <c r="AI226" s="20">
        <f t="shared" si="75"/>
        <v>0</v>
      </c>
      <c r="AJ226" s="20">
        <f t="shared" si="75"/>
        <v>0</v>
      </c>
      <c r="AK226" s="20"/>
      <c r="AL226" s="20"/>
      <c r="AM226" s="20">
        <f t="shared" si="69"/>
        <v>0</v>
      </c>
      <c r="AN226" s="20">
        <f t="shared" si="68"/>
        <v>0</v>
      </c>
      <c r="AO226" s="20">
        <f t="shared" si="68"/>
        <v>0</v>
      </c>
      <c r="AP226" s="20">
        <f t="shared" si="68"/>
        <v>0</v>
      </c>
      <c r="AQ226" s="20">
        <f t="shared" si="68"/>
        <v>0</v>
      </c>
      <c r="AR226" s="20">
        <f t="shared" si="68"/>
        <v>0</v>
      </c>
      <c r="AS226" s="20">
        <f t="shared" si="68"/>
        <v>0</v>
      </c>
    </row>
    <row r="227" spans="1:45" x14ac:dyDescent="0.25">
      <c r="A227" s="13" t="str">
        <f>IF(MAX(W$2:W227)=W226,"",MAX(W$2:W227))</f>
        <v/>
      </c>
      <c r="B227" s="34"/>
      <c r="C227" s="20"/>
      <c r="D227" s="20"/>
      <c r="E227" s="23" t="str">
        <f>IF(H227=Kalenderbasis!AH$11,Kalenderbasis!AK$11,IF(H227=Kalenderbasis!AH$12,Kalenderbasis!AK$12,IF(H227=Kalenderbasis!AH$13,Kalenderbasis!AK$13,IF(H227=Kalenderbasis!AH$14,Kalenderbasis!AK$14,IF(H227=Kalenderbasis!AH$15,Kalenderbasis!AK$15,IF(H227=Kalenderbasis!AH$16,Kalenderbasis!AK$16,IF(H227=Kalenderbasis!AH$17,Kalenderbasis!AK$17,IF(H227=Kalenderbasis!AH$18,Kalenderbasis!AK$18,""))))))))</f>
        <v/>
      </c>
      <c r="F227" s="43" t="str">
        <f>IF(C227="K",MAX(F$2:F226)+1,"")</f>
        <v/>
      </c>
      <c r="G227" s="20">
        <f t="shared" si="72"/>
        <v>3</v>
      </c>
      <c r="H227" s="21">
        <f t="shared" si="66"/>
        <v>45881</v>
      </c>
      <c r="I227" s="24" t="str">
        <f>IF(H227=Kalenderbasis!N$7,"Aschermittwoch",IF(H227=Kalenderbasis!H$7,"Karfreitag",IF(H227=Kalenderbasis!F$7,"Ostersonntag",IF(H227=Kalenderbasis!G$7,"Ostermontag",IF(H227=Kalenderbasis!J$7,"Christi Himmelfahrt",IF(H227=Kalenderbasis!K$7,"Pfingst-Sonntag",IF(H227=Kalenderbasis!L$7,"Pfingst-Montag",IF(H227=Kalenderbasis!M$7,"Fronleichnam",IF(H227=Kalenderbasis!Q$7,Kalenderbasis!Q$8,IF(H227=Kalenderbasis!R$7,Kalenderbasis!R$8,IF(H227=Kalenderbasis!S$7,Kalenderbasis!S$8,IF(H227=Kalenderbasis!T$7,Kalenderbasis!T$8,IF(H227=Kalenderbasis!U$7,Kalenderbasis!U$8,IF(H227=Kalenderbasis!V$7,Kalenderbasis!V$8,IF(H227=Kalenderbasis!W$7,Kalenderbasis!W$8,IF(H227=Kalenderbasis!X$7,Kalenderbasis!X$8,IF(H227=Kalenderbasis!Y$7,Kalenderbasis!Y$8,IF(H227=Kalenderbasis!Z$7,Kalenderbasis!Z$8,IF(H227=Kalenderbasis!AA$7,Kalenderbasis!AA$8,IF(H227=Kalenderbasis!AB$7,Kalenderbasis!AB$8,IF(H227=Kalenderbasis!O$7,Kalenderbasis!O$8,IF(H227=Kalenderbasis!P$7,Kalenderbasis!P$8,""))))))))))))))))))))))</f>
        <v/>
      </c>
      <c r="J227" s="20" t="str">
        <f t="shared" si="73"/>
        <v/>
      </c>
      <c r="K227" s="25"/>
      <c r="L227" s="22"/>
      <c r="M227" s="22"/>
      <c r="N227" s="22"/>
      <c r="O227" s="22"/>
      <c r="P227" s="22"/>
      <c r="Q227" s="22"/>
      <c r="R227" s="22"/>
      <c r="S227" s="35"/>
      <c r="U227" s="20" t="str">
        <f t="shared" si="70"/>
        <v/>
      </c>
      <c r="V227" s="13">
        <f t="shared" si="71"/>
        <v>0</v>
      </c>
      <c r="W227" s="13">
        <f>SUM(V$2:V227)</f>
        <v>51</v>
      </c>
      <c r="AA227" s="13">
        <f t="shared" si="74"/>
        <v>0</v>
      </c>
      <c r="AD227" s="20">
        <f t="shared" si="76"/>
        <v>0</v>
      </c>
      <c r="AE227" s="20">
        <f t="shared" si="76"/>
        <v>0</v>
      </c>
      <c r="AF227" s="20">
        <f t="shared" si="75"/>
        <v>0</v>
      </c>
      <c r="AG227" s="20">
        <f t="shared" si="75"/>
        <v>0</v>
      </c>
      <c r="AH227" s="20">
        <f t="shared" si="75"/>
        <v>0</v>
      </c>
      <c r="AI227" s="20">
        <f t="shared" si="75"/>
        <v>0</v>
      </c>
      <c r="AJ227" s="20">
        <f t="shared" si="75"/>
        <v>0</v>
      </c>
      <c r="AK227" s="20"/>
      <c r="AL227" s="20"/>
      <c r="AM227" s="20">
        <f t="shared" si="69"/>
        <v>0</v>
      </c>
      <c r="AN227" s="20">
        <f t="shared" si="68"/>
        <v>0</v>
      </c>
      <c r="AO227" s="20">
        <f t="shared" si="68"/>
        <v>0</v>
      </c>
      <c r="AP227" s="20">
        <f t="shared" si="68"/>
        <v>0</v>
      </c>
      <c r="AQ227" s="20">
        <f t="shared" si="68"/>
        <v>0</v>
      </c>
      <c r="AR227" s="20">
        <f t="shared" si="68"/>
        <v>0</v>
      </c>
      <c r="AS227" s="20">
        <f t="shared" si="68"/>
        <v>0</v>
      </c>
    </row>
    <row r="228" spans="1:45" x14ac:dyDescent="0.25">
      <c r="A228" s="13" t="str">
        <f>IF(MAX(W$2:W228)=W227,"",MAX(W$2:W228))</f>
        <v/>
      </c>
      <c r="B228" s="34"/>
      <c r="C228" s="20"/>
      <c r="D228" s="20"/>
      <c r="E228" s="23" t="str">
        <f>IF(H228=Kalenderbasis!AH$11,Kalenderbasis!AK$11,IF(H228=Kalenderbasis!AH$12,Kalenderbasis!AK$12,IF(H228=Kalenderbasis!AH$13,Kalenderbasis!AK$13,IF(H228=Kalenderbasis!AH$14,Kalenderbasis!AK$14,IF(H228=Kalenderbasis!AH$15,Kalenderbasis!AK$15,IF(H228=Kalenderbasis!AH$16,Kalenderbasis!AK$16,IF(H228=Kalenderbasis!AH$17,Kalenderbasis!AK$17,IF(H228=Kalenderbasis!AH$18,Kalenderbasis!AK$18,""))))))))</f>
        <v/>
      </c>
      <c r="F228" s="43" t="str">
        <f>IF(C228="K",MAX(F$2:F227)+1,"")</f>
        <v/>
      </c>
      <c r="G228" s="20">
        <f t="shared" si="72"/>
        <v>4</v>
      </c>
      <c r="H228" s="21">
        <f t="shared" ref="H228:H291" si="77">H227+1</f>
        <v>45882</v>
      </c>
      <c r="I228" s="24" t="str">
        <f>IF(H228=Kalenderbasis!N$7,"Aschermittwoch",IF(H228=Kalenderbasis!H$7,"Karfreitag",IF(H228=Kalenderbasis!F$7,"Ostersonntag",IF(H228=Kalenderbasis!G$7,"Ostermontag",IF(H228=Kalenderbasis!J$7,"Christi Himmelfahrt",IF(H228=Kalenderbasis!K$7,"Pfingst-Sonntag",IF(H228=Kalenderbasis!L$7,"Pfingst-Montag",IF(H228=Kalenderbasis!M$7,"Fronleichnam",IF(H228=Kalenderbasis!Q$7,Kalenderbasis!Q$8,IF(H228=Kalenderbasis!R$7,Kalenderbasis!R$8,IF(H228=Kalenderbasis!S$7,Kalenderbasis!S$8,IF(H228=Kalenderbasis!T$7,Kalenderbasis!T$8,IF(H228=Kalenderbasis!U$7,Kalenderbasis!U$8,IF(H228=Kalenderbasis!V$7,Kalenderbasis!V$8,IF(H228=Kalenderbasis!W$7,Kalenderbasis!W$8,IF(H228=Kalenderbasis!X$7,Kalenderbasis!X$8,IF(H228=Kalenderbasis!Y$7,Kalenderbasis!Y$8,IF(H228=Kalenderbasis!Z$7,Kalenderbasis!Z$8,IF(H228=Kalenderbasis!AA$7,Kalenderbasis!AA$8,IF(H228=Kalenderbasis!AB$7,Kalenderbasis!AB$8,IF(H228=Kalenderbasis!O$7,Kalenderbasis!O$8,IF(H228=Kalenderbasis!P$7,Kalenderbasis!P$8,""))))))))))))))))))))))</f>
        <v/>
      </c>
      <c r="J228" s="20" t="str">
        <f t="shared" si="73"/>
        <v/>
      </c>
      <c r="K228" s="25"/>
      <c r="L228" s="22"/>
      <c r="M228" s="22"/>
      <c r="N228" s="22"/>
      <c r="O228" s="22"/>
      <c r="P228" s="22"/>
      <c r="Q228" s="22"/>
      <c r="R228" s="22"/>
      <c r="S228" s="35"/>
      <c r="U228" s="20" t="str">
        <f t="shared" si="70"/>
        <v/>
      </c>
      <c r="V228" s="13">
        <f t="shared" si="71"/>
        <v>0</v>
      </c>
      <c r="W228" s="13">
        <f>SUM(V$2:V228)</f>
        <v>51</v>
      </c>
      <c r="AA228" s="13">
        <f t="shared" si="74"/>
        <v>0</v>
      </c>
      <c r="AD228" s="20">
        <f t="shared" si="76"/>
        <v>0</v>
      </c>
      <c r="AE228" s="20">
        <f t="shared" si="76"/>
        <v>0</v>
      </c>
      <c r="AF228" s="20">
        <f t="shared" si="75"/>
        <v>0</v>
      </c>
      <c r="AG228" s="20">
        <f t="shared" si="75"/>
        <v>0</v>
      </c>
      <c r="AH228" s="20">
        <f t="shared" si="75"/>
        <v>0</v>
      </c>
      <c r="AI228" s="20">
        <f t="shared" si="75"/>
        <v>0</v>
      </c>
      <c r="AJ228" s="20">
        <f t="shared" si="75"/>
        <v>0</v>
      </c>
      <c r="AK228" s="20"/>
      <c r="AL228" s="20"/>
      <c r="AM228" s="20">
        <f t="shared" si="69"/>
        <v>0</v>
      </c>
      <c r="AN228" s="20">
        <f t="shared" si="68"/>
        <v>0</v>
      </c>
      <c r="AO228" s="20">
        <f t="shared" si="68"/>
        <v>0</v>
      </c>
      <c r="AP228" s="20">
        <f t="shared" si="68"/>
        <v>0</v>
      </c>
      <c r="AQ228" s="20">
        <f t="shared" si="68"/>
        <v>0</v>
      </c>
      <c r="AR228" s="20">
        <f t="shared" si="68"/>
        <v>0</v>
      </c>
      <c r="AS228" s="20">
        <f t="shared" si="68"/>
        <v>0</v>
      </c>
    </row>
    <row r="229" spans="1:45" x14ac:dyDescent="0.25">
      <c r="A229" s="13">
        <f>IF(MAX(W$2:W229)=W228,"",MAX(W$2:W229))</f>
        <v>52</v>
      </c>
      <c r="B229" s="34" t="s">
        <v>28</v>
      </c>
      <c r="C229" s="20" t="s">
        <v>44</v>
      </c>
      <c r="D229" s="20"/>
      <c r="E229" s="23" t="str">
        <f>IF(H229=Kalenderbasis!AH$11,Kalenderbasis!AK$11,IF(H229=Kalenderbasis!AH$12,Kalenderbasis!AK$12,IF(H229=Kalenderbasis!AH$13,Kalenderbasis!AK$13,IF(H229=Kalenderbasis!AH$14,Kalenderbasis!AK$14,IF(H229=Kalenderbasis!AH$15,Kalenderbasis!AK$15,IF(H229=Kalenderbasis!AH$16,Kalenderbasis!AK$16,IF(H229=Kalenderbasis!AH$17,Kalenderbasis!AK$17,IF(H229=Kalenderbasis!AH$18,Kalenderbasis!AK$18,""))))))))</f>
        <v/>
      </c>
      <c r="F229" s="43" t="str">
        <f>IF(C229="K",MAX(F$2:F228)+1,"")</f>
        <v/>
      </c>
      <c r="G229" s="20">
        <f t="shared" si="72"/>
        <v>5</v>
      </c>
      <c r="H229" s="21">
        <f t="shared" si="77"/>
        <v>45883</v>
      </c>
      <c r="I229" s="24" t="str">
        <f>IF(H229=Kalenderbasis!N$7,"Aschermittwoch",IF(H229=Kalenderbasis!H$7,"Karfreitag",IF(H229=Kalenderbasis!F$7,"Ostersonntag",IF(H229=Kalenderbasis!G$7,"Ostermontag",IF(H229=Kalenderbasis!J$7,"Christi Himmelfahrt",IF(H229=Kalenderbasis!K$7,"Pfingst-Sonntag",IF(H229=Kalenderbasis!L$7,"Pfingst-Montag",IF(H229=Kalenderbasis!M$7,"Fronleichnam",IF(H229=Kalenderbasis!Q$7,Kalenderbasis!Q$8,IF(H229=Kalenderbasis!R$7,Kalenderbasis!R$8,IF(H229=Kalenderbasis!S$7,Kalenderbasis!S$8,IF(H229=Kalenderbasis!T$7,Kalenderbasis!T$8,IF(H229=Kalenderbasis!U$7,Kalenderbasis!U$8,IF(H229=Kalenderbasis!V$7,Kalenderbasis!V$8,IF(H229=Kalenderbasis!W$7,Kalenderbasis!W$8,IF(H229=Kalenderbasis!X$7,Kalenderbasis!X$8,IF(H229=Kalenderbasis!Y$7,Kalenderbasis!Y$8,IF(H229=Kalenderbasis!Z$7,Kalenderbasis!Z$8,IF(H229=Kalenderbasis!AA$7,Kalenderbasis!AA$8,IF(H229=Kalenderbasis!AB$7,Kalenderbasis!AB$8,IF(H229=Kalenderbasis!O$7,Kalenderbasis!O$8,IF(H229=Kalenderbasis!P$7,Kalenderbasis!P$8,""))))))))))))))))))))))</f>
        <v/>
      </c>
      <c r="J229" s="20" t="str">
        <f t="shared" si="73"/>
        <v>Burggraben</v>
      </c>
      <c r="K229" s="25" t="s">
        <v>21</v>
      </c>
      <c r="L229" s="22"/>
      <c r="M229" s="22"/>
      <c r="N229" s="22"/>
      <c r="O229" s="22"/>
      <c r="P229" s="22"/>
      <c r="Q229" s="22"/>
      <c r="R229" s="22"/>
      <c r="S229" s="35"/>
      <c r="U229" s="20" t="str">
        <f t="shared" si="70"/>
        <v/>
      </c>
      <c r="V229" s="13">
        <f t="shared" si="71"/>
        <v>1</v>
      </c>
      <c r="W229" s="13">
        <f>SUM(V$2:V229)</f>
        <v>52</v>
      </c>
      <c r="AA229" s="13">
        <f t="shared" si="74"/>
        <v>0</v>
      </c>
      <c r="AD229" s="20">
        <f t="shared" si="76"/>
        <v>0</v>
      </c>
      <c r="AE229" s="20">
        <f t="shared" si="76"/>
        <v>0</v>
      </c>
      <c r="AF229" s="20">
        <f t="shared" si="75"/>
        <v>0</v>
      </c>
      <c r="AG229" s="20">
        <f t="shared" si="75"/>
        <v>0</v>
      </c>
      <c r="AH229" s="20">
        <f t="shared" si="75"/>
        <v>0</v>
      </c>
      <c r="AI229" s="20">
        <f t="shared" si="75"/>
        <v>0</v>
      </c>
      <c r="AJ229" s="20">
        <f t="shared" si="75"/>
        <v>0</v>
      </c>
      <c r="AK229" s="20"/>
      <c r="AL229" s="20"/>
      <c r="AM229" s="20">
        <f t="shared" si="69"/>
        <v>0</v>
      </c>
      <c r="AN229" s="20">
        <f t="shared" si="68"/>
        <v>0</v>
      </c>
      <c r="AO229" s="20">
        <f t="shared" si="68"/>
        <v>0</v>
      </c>
      <c r="AP229" s="20">
        <f t="shared" si="68"/>
        <v>1</v>
      </c>
      <c r="AQ229" s="20">
        <f t="shared" si="68"/>
        <v>0</v>
      </c>
      <c r="AR229" s="20">
        <f t="shared" si="68"/>
        <v>0</v>
      </c>
      <c r="AS229" s="20">
        <f t="shared" si="68"/>
        <v>0</v>
      </c>
    </row>
    <row r="230" spans="1:45" x14ac:dyDescent="0.25">
      <c r="A230" s="13" t="str">
        <f>IF(MAX(W$2:W230)=W229,"",MAX(W$2:W230))</f>
        <v/>
      </c>
      <c r="B230" s="34"/>
      <c r="C230" s="20"/>
      <c r="D230" s="20"/>
      <c r="E230" s="23" t="str">
        <f>IF(H230=Kalenderbasis!AH$11,Kalenderbasis!AK$11,IF(H230=Kalenderbasis!AH$12,Kalenderbasis!AK$12,IF(H230=Kalenderbasis!AH$13,Kalenderbasis!AK$13,IF(H230=Kalenderbasis!AH$14,Kalenderbasis!AK$14,IF(H230=Kalenderbasis!AH$15,Kalenderbasis!AK$15,IF(H230=Kalenderbasis!AH$16,Kalenderbasis!AK$16,IF(H230=Kalenderbasis!AH$17,Kalenderbasis!AK$17,IF(H230=Kalenderbasis!AH$18,Kalenderbasis!AK$18,""))))))))</f>
        <v/>
      </c>
      <c r="F230" s="43" t="str">
        <f>IF(C230="K",MAX(F$2:F229)+1,"")</f>
        <v/>
      </c>
      <c r="G230" s="20">
        <f t="shared" si="72"/>
        <v>6</v>
      </c>
      <c r="H230" s="21">
        <f t="shared" si="77"/>
        <v>45884</v>
      </c>
      <c r="I230" s="24" t="str">
        <f>IF(H230=Kalenderbasis!N$7,"Aschermittwoch",IF(H230=Kalenderbasis!H$7,"Karfreitag",IF(H230=Kalenderbasis!F$7,"Ostersonntag",IF(H230=Kalenderbasis!G$7,"Ostermontag",IF(H230=Kalenderbasis!J$7,"Christi Himmelfahrt",IF(H230=Kalenderbasis!K$7,"Pfingst-Sonntag",IF(H230=Kalenderbasis!L$7,"Pfingst-Montag",IF(H230=Kalenderbasis!M$7,"Fronleichnam",IF(H230=Kalenderbasis!Q$7,Kalenderbasis!Q$8,IF(H230=Kalenderbasis!R$7,Kalenderbasis!R$8,IF(H230=Kalenderbasis!S$7,Kalenderbasis!S$8,IF(H230=Kalenderbasis!T$7,Kalenderbasis!T$8,IF(H230=Kalenderbasis!U$7,Kalenderbasis!U$8,IF(H230=Kalenderbasis!V$7,Kalenderbasis!V$8,IF(H230=Kalenderbasis!W$7,Kalenderbasis!W$8,IF(H230=Kalenderbasis!X$7,Kalenderbasis!X$8,IF(H230=Kalenderbasis!Y$7,Kalenderbasis!Y$8,IF(H230=Kalenderbasis!Z$7,Kalenderbasis!Z$8,IF(H230=Kalenderbasis!AA$7,Kalenderbasis!AA$8,IF(H230=Kalenderbasis!AB$7,Kalenderbasis!AB$8,IF(H230=Kalenderbasis!O$7,Kalenderbasis!O$8,IF(H230=Kalenderbasis!P$7,Kalenderbasis!P$8,""))))))))))))))))))))))</f>
        <v>Marienfeiertag</v>
      </c>
      <c r="J230" s="20" t="str">
        <f t="shared" si="73"/>
        <v/>
      </c>
      <c r="K230" s="25"/>
      <c r="L230" s="22"/>
      <c r="M230" s="22"/>
      <c r="N230" s="22"/>
      <c r="O230" s="22"/>
      <c r="P230" s="22"/>
      <c r="Q230" s="22"/>
      <c r="R230" s="22"/>
      <c r="S230" s="35"/>
      <c r="U230" s="20" t="str">
        <f t="shared" si="70"/>
        <v/>
      </c>
      <c r="V230" s="13">
        <f t="shared" si="71"/>
        <v>0</v>
      </c>
      <c r="W230" s="13">
        <f>SUM(V$2:V230)</f>
        <v>52</v>
      </c>
      <c r="AA230" s="13">
        <f t="shared" si="74"/>
        <v>1</v>
      </c>
      <c r="AD230" s="20">
        <f t="shared" si="76"/>
        <v>0</v>
      </c>
      <c r="AE230" s="20">
        <f t="shared" si="76"/>
        <v>0</v>
      </c>
      <c r="AF230" s="20">
        <f t="shared" si="75"/>
        <v>0</v>
      </c>
      <c r="AG230" s="20">
        <f t="shared" si="75"/>
        <v>0</v>
      </c>
      <c r="AH230" s="20">
        <f t="shared" si="75"/>
        <v>0</v>
      </c>
      <c r="AI230" s="20">
        <f t="shared" si="75"/>
        <v>0</v>
      </c>
      <c r="AJ230" s="20">
        <f t="shared" si="75"/>
        <v>0</v>
      </c>
      <c r="AK230" s="20"/>
      <c r="AL230" s="20"/>
      <c r="AM230" s="20">
        <f t="shared" si="69"/>
        <v>0</v>
      </c>
      <c r="AN230" s="20">
        <f t="shared" si="68"/>
        <v>0</v>
      </c>
      <c r="AO230" s="20">
        <f t="shared" si="68"/>
        <v>0</v>
      </c>
      <c r="AP230" s="20">
        <f t="shared" si="68"/>
        <v>0</v>
      </c>
      <c r="AQ230" s="20">
        <f t="shared" si="68"/>
        <v>0</v>
      </c>
      <c r="AR230" s="20">
        <f t="shared" si="68"/>
        <v>0</v>
      </c>
      <c r="AS230" s="20">
        <f t="shared" si="68"/>
        <v>0</v>
      </c>
    </row>
    <row r="231" spans="1:45" x14ac:dyDescent="0.25">
      <c r="A231" s="13" t="str">
        <f>IF(MAX(W$2:W231)=W230,"",MAX(W$2:W231))</f>
        <v/>
      </c>
      <c r="B231" s="34"/>
      <c r="C231" s="20"/>
      <c r="D231" s="20"/>
      <c r="E231" s="23" t="str">
        <f>IF(H231=Kalenderbasis!AH$11,Kalenderbasis!AK$11,IF(H231=Kalenderbasis!AH$12,Kalenderbasis!AK$12,IF(H231=Kalenderbasis!AH$13,Kalenderbasis!AK$13,IF(H231=Kalenderbasis!AH$14,Kalenderbasis!AK$14,IF(H231=Kalenderbasis!AH$15,Kalenderbasis!AK$15,IF(H231=Kalenderbasis!AH$16,Kalenderbasis!AK$16,IF(H231=Kalenderbasis!AH$17,Kalenderbasis!AK$17,IF(H231=Kalenderbasis!AH$18,Kalenderbasis!AK$18,""))))))))</f>
        <v/>
      </c>
      <c r="F231" s="43" t="str">
        <f>IF(C231="K",MAX(F$2:F230)+1,"")</f>
        <v/>
      </c>
      <c r="G231" s="20">
        <f t="shared" si="72"/>
        <v>7</v>
      </c>
      <c r="H231" s="21">
        <f t="shared" si="77"/>
        <v>45885</v>
      </c>
      <c r="I231" s="24" t="str">
        <f>IF(H231=Kalenderbasis!N$7,"Aschermittwoch",IF(H231=Kalenderbasis!H$7,"Karfreitag",IF(H231=Kalenderbasis!F$7,"Ostersonntag",IF(H231=Kalenderbasis!G$7,"Ostermontag",IF(H231=Kalenderbasis!J$7,"Christi Himmelfahrt",IF(H231=Kalenderbasis!K$7,"Pfingst-Sonntag",IF(H231=Kalenderbasis!L$7,"Pfingst-Montag",IF(H231=Kalenderbasis!M$7,"Fronleichnam",IF(H231=Kalenderbasis!Q$7,Kalenderbasis!Q$8,IF(H231=Kalenderbasis!R$7,Kalenderbasis!R$8,IF(H231=Kalenderbasis!S$7,Kalenderbasis!S$8,IF(H231=Kalenderbasis!T$7,Kalenderbasis!T$8,IF(H231=Kalenderbasis!U$7,Kalenderbasis!U$8,IF(H231=Kalenderbasis!V$7,Kalenderbasis!V$8,IF(H231=Kalenderbasis!W$7,Kalenderbasis!W$8,IF(H231=Kalenderbasis!X$7,Kalenderbasis!X$8,IF(H231=Kalenderbasis!Y$7,Kalenderbasis!Y$8,IF(H231=Kalenderbasis!Z$7,Kalenderbasis!Z$8,IF(H231=Kalenderbasis!AA$7,Kalenderbasis!AA$8,IF(H231=Kalenderbasis!AB$7,Kalenderbasis!AB$8,IF(H231=Kalenderbasis!O$7,Kalenderbasis!O$8,IF(H231=Kalenderbasis!P$7,Kalenderbasis!P$8,""))))))))))))))))))))))</f>
        <v/>
      </c>
      <c r="J231" s="20" t="str">
        <f t="shared" si="73"/>
        <v/>
      </c>
      <c r="K231" s="25"/>
      <c r="L231" s="22"/>
      <c r="M231" s="22"/>
      <c r="N231" s="22"/>
      <c r="O231" s="22"/>
      <c r="P231" s="22"/>
      <c r="Q231" s="22"/>
      <c r="R231" s="22"/>
      <c r="S231" s="35"/>
      <c r="U231" s="20" t="str">
        <f t="shared" si="70"/>
        <v/>
      </c>
      <c r="V231" s="13">
        <f t="shared" si="71"/>
        <v>0</v>
      </c>
      <c r="W231" s="13">
        <f>SUM(V$2:V231)</f>
        <v>52</v>
      </c>
      <c r="AA231" s="13">
        <f t="shared" si="74"/>
        <v>0</v>
      </c>
      <c r="AD231" s="20">
        <f t="shared" si="76"/>
        <v>0</v>
      </c>
      <c r="AE231" s="20">
        <f t="shared" si="76"/>
        <v>0</v>
      </c>
      <c r="AF231" s="20">
        <f t="shared" si="75"/>
        <v>0</v>
      </c>
      <c r="AG231" s="20">
        <f t="shared" si="75"/>
        <v>0</v>
      </c>
      <c r="AH231" s="20">
        <f t="shared" si="75"/>
        <v>0</v>
      </c>
      <c r="AI231" s="20">
        <f t="shared" si="75"/>
        <v>0</v>
      </c>
      <c r="AJ231" s="20">
        <f t="shared" si="75"/>
        <v>0</v>
      </c>
      <c r="AK231" s="20"/>
      <c r="AL231" s="20"/>
      <c r="AM231" s="20">
        <f t="shared" si="69"/>
        <v>0</v>
      </c>
      <c r="AN231" s="20">
        <f t="shared" si="68"/>
        <v>0</v>
      </c>
      <c r="AO231" s="20">
        <f t="shared" si="68"/>
        <v>0</v>
      </c>
      <c r="AP231" s="20">
        <f t="shared" si="68"/>
        <v>0</v>
      </c>
      <c r="AQ231" s="20">
        <f t="shared" si="68"/>
        <v>0</v>
      </c>
      <c r="AR231" s="20">
        <f t="shared" si="68"/>
        <v>0</v>
      </c>
      <c r="AS231" s="20">
        <f t="shared" si="68"/>
        <v>0</v>
      </c>
    </row>
    <row r="232" spans="1:45" x14ac:dyDescent="0.25">
      <c r="A232" s="13" t="str">
        <f>IF(MAX(W$2:W232)=W231,"",MAX(W$2:W232))</f>
        <v/>
      </c>
      <c r="B232" s="34"/>
      <c r="C232" s="20"/>
      <c r="D232" s="20"/>
      <c r="E232" s="23" t="str">
        <f>IF(H232=Kalenderbasis!AH$11,Kalenderbasis!AK$11,IF(H232=Kalenderbasis!AH$12,Kalenderbasis!AK$12,IF(H232=Kalenderbasis!AH$13,Kalenderbasis!AK$13,IF(H232=Kalenderbasis!AH$14,Kalenderbasis!AK$14,IF(H232=Kalenderbasis!AH$15,Kalenderbasis!AK$15,IF(H232=Kalenderbasis!AH$16,Kalenderbasis!AK$16,IF(H232=Kalenderbasis!AH$17,Kalenderbasis!AK$17,IF(H232=Kalenderbasis!AH$18,Kalenderbasis!AK$18,""))))))))</f>
        <v/>
      </c>
      <c r="F232" s="43" t="str">
        <f>IF(C232="K",MAX(F$2:F231)+1,"")</f>
        <v/>
      </c>
      <c r="G232" s="20">
        <f t="shared" si="72"/>
        <v>1</v>
      </c>
      <c r="H232" s="21">
        <f t="shared" si="77"/>
        <v>45886</v>
      </c>
      <c r="I232" s="24" t="str">
        <f>IF(H232=Kalenderbasis!N$7,"Aschermittwoch",IF(H232=Kalenderbasis!H$7,"Karfreitag",IF(H232=Kalenderbasis!F$7,"Ostersonntag",IF(H232=Kalenderbasis!G$7,"Ostermontag",IF(H232=Kalenderbasis!J$7,"Christi Himmelfahrt",IF(H232=Kalenderbasis!K$7,"Pfingst-Sonntag",IF(H232=Kalenderbasis!L$7,"Pfingst-Montag",IF(H232=Kalenderbasis!M$7,"Fronleichnam",IF(H232=Kalenderbasis!Q$7,Kalenderbasis!Q$8,IF(H232=Kalenderbasis!R$7,Kalenderbasis!R$8,IF(H232=Kalenderbasis!S$7,Kalenderbasis!S$8,IF(H232=Kalenderbasis!T$7,Kalenderbasis!T$8,IF(H232=Kalenderbasis!U$7,Kalenderbasis!U$8,IF(H232=Kalenderbasis!V$7,Kalenderbasis!V$8,IF(H232=Kalenderbasis!W$7,Kalenderbasis!W$8,IF(H232=Kalenderbasis!X$7,Kalenderbasis!X$8,IF(H232=Kalenderbasis!Y$7,Kalenderbasis!Y$8,IF(H232=Kalenderbasis!Z$7,Kalenderbasis!Z$8,IF(H232=Kalenderbasis!AA$7,Kalenderbasis!AA$8,IF(H232=Kalenderbasis!AB$7,Kalenderbasis!AB$8,IF(H232=Kalenderbasis!O$7,Kalenderbasis!O$8,IF(H232=Kalenderbasis!P$7,Kalenderbasis!P$8,""))))))))))))))))))))))</f>
        <v/>
      </c>
      <c r="J232" s="20" t="str">
        <f t="shared" si="73"/>
        <v/>
      </c>
      <c r="K232" s="25"/>
      <c r="L232" s="22"/>
      <c r="M232" s="22"/>
      <c r="N232" s="22"/>
      <c r="O232" s="22"/>
      <c r="P232" s="22"/>
      <c r="Q232" s="22"/>
      <c r="R232" s="22"/>
      <c r="S232" s="35"/>
      <c r="U232" s="20" t="str">
        <f t="shared" si="70"/>
        <v/>
      </c>
      <c r="V232" s="13">
        <f t="shared" si="71"/>
        <v>0</v>
      </c>
      <c r="W232" s="13">
        <f>SUM(V$2:V232)</f>
        <v>52</v>
      </c>
      <c r="AA232" s="13">
        <f t="shared" si="74"/>
        <v>0</v>
      </c>
      <c r="AD232" s="20">
        <f t="shared" si="76"/>
        <v>0</v>
      </c>
      <c r="AE232" s="20">
        <f t="shared" si="76"/>
        <v>0</v>
      </c>
      <c r="AF232" s="20">
        <f t="shared" si="75"/>
        <v>0</v>
      </c>
      <c r="AG232" s="20">
        <f t="shared" si="75"/>
        <v>0</v>
      </c>
      <c r="AH232" s="20">
        <f t="shared" si="75"/>
        <v>0</v>
      </c>
      <c r="AI232" s="20">
        <f t="shared" si="75"/>
        <v>0</v>
      </c>
      <c r="AJ232" s="20">
        <f t="shared" si="75"/>
        <v>0</v>
      </c>
      <c r="AK232" s="20"/>
      <c r="AL232" s="20"/>
      <c r="AM232" s="20">
        <f t="shared" si="69"/>
        <v>0</v>
      </c>
      <c r="AN232" s="20">
        <f t="shared" si="68"/>
        <v>0</v>
      </c>
      <c r="AO232" s="20">
        <f t="shared" ref="AN232:AS274" si="78">IF(AND($C232="B",$K232=AO$1),1,0)</f>
        <v>0</v>
      </c>
      <c r="AP232" s="20">
        <f t="shared" si="78"/>
        <v>0</v>
      </c>
      <c r="AQ232" s="20">
        <f t="shared" si="78"/>
        <v>0</v>
      </c>
      <c r="AR232" s="20">
        <f t="shared" si="78"/>
        <v>0</v>
      </c>
      <c r="AS232" s="20">
        <f t="shared" si="78"/>
        <v>0</v>
      </c>
    </row>
    <row r="233" spans="1:45" x14ac:dyDescent="0.25">
      <c r="A233" s="13" t="str">
        <f>IF(MAX(W$2:W233)=W232,"",MAX(W$2:W233))</f>
        <v/>
      </c>
      <c r="B233" s="34"/>
      <c r="C233" s="20"/>
      <c r="D233" s="20"/>
      <c r="E233" s="23" t="str">
        <f>IF(H233=Kalenderbasis!AH$11,Kalenderbasis!AK$11,IF(H233=Kalenderbasis!AH$12,Kalenderbasis!AK$12,IF(H233=Kalenderbasis!AH$13,Kalenderbasis!AK$13,IF(H233=Kalenderbasis!AH$14,Kalenderbasis!AK$14,IF(H233=Kalenderbasis!AH$15,Kalenderbasis!AK$15,IF(H233=Kalenderbasis!AH$16,Kalenderbasis!AK$16,IF(H233=Kalenderbasis!AH$17,Kalenderbasis!AK$17,IF(H233=Kalenderbasis!AH$18,Kalenderbasis!AK$18,""))))))))</f>
        <v/>
      </c>
      <c r="F233" s="43" t="str">
        <f>IF(C233="K",MAX(F$2:F232)+1,"")</f>
        <v/>
      </c>
      <c r="G233" s="20">
        <f t="shared" si="72"/>
        <v>2</v>
      </c>
      <c r="H233" s="21">
        <f t="shared" si="77"/>
        <v>45887</v>
      </c>
      <c r="I233" s="24" t="str">
        <f>IF(H233=Kalenderbasis!N$7,"Aschermittwoch",IF(H233=Kalenderbasis!H$7,"Karfreitag",IF(H233=Kalenderbasis!F$7,"Ostersonntag",IF(H233=Kalenderbasis!G$7,"Ostermontag",IF(H233=Kalenderbasis!J$7,"Christi Himmelfahrt",IF(H233=Kalenderbasis!K$7,"Pfingst-Sonntag",IF(H233=Kalenderbasis!L$7,"Pfingst-Montag",IF(H233=Kalenderbasis!M$7,"Fronleichnam",IF(H233=Kalenderbasis!Q$7,Kalenderbasis!Q$8,IF(H233=Kalenderbasis!R$7,Kalenderbasis!R$8,IF(H233=Kalenderbasis!S$7,Kalenderbasis!S$8,IF(H233=Kalenderbasis!T$7,Kalenderbasis!T$8,IF(H233=Kalenderbasis!U$7,Kalenderbasis!U$8,IF(H233=Kalenderbasis!V$7,Kalenderbasis!V$8,IF(H233=Kalenderbasis!W$7,Kalenderbasis!W$8,IF(H233=Kalenderbasis!X$7,Kalenderbasis!X$8,IF(H233=Kalenderbasis!Y$7,Kalenderbasis!Y$8,IF(H233=Kalenderbasis!Z$7,Kalenderbasis!Z$8,IF(H233=Kalenderbasis!AA$7,Kalenderbasis!AA$8,IF(H233=Kalenderbasis!AB$7,Kalenderbasis!AB$8,IF(H233=Kalenderbasis!O$7,Kalenderbasis!O$8,IF(H233=Kalenderbasis!P$7,Kalenderbasis!P$8,""))))))))))))))))))))))</f>
        <v/>
      </c>
      <c r="J233" s="20" t="str">
        <f t="shared" si="73"/>
        <v/>
      </c>
      <c r="K233" s="25"/>
      <c r="L233" s="22"/>
      <c r="M233" s="22"/>
      <c r="N233" s="22"/>
      <c r="O233" s="22"/>
      <c r="P233" s="22"/>
      <c r="Q233" s="22"/>
      <c r="R233" s="22"/>
      <c r="S233" s="35"/>
      <c r="U233" s="20" t="str">
        <f t="shared" si="70"/>
        <v/>
      </c>
      <c r="V233" s="13">
        <f t="shared" si="71"/>
        <v>0</v>
      </c>
      <c r="W233" s="13">
        <f>SUM(V$2:V233)</f>
        <v>52</v>
      </c>
      <c r="AA233" s="13">
        <f t="shared" si="74"/>
        <v>0</v>
      </c>
      <c r="AD233" s="20">
        <f t="shared" si="76"/>
        <v>0</v>
      </c>
      <c r="AE233" s="20">
        <f t="shared" si="76"/>
        <v>0</v>
      </c>
      <c r="AF233" s="20">
        <f t="shared" si="75"/>
        <v>0</v>
      </c>
      <c r="AG233" s="20">
        <f t="shared" si="75"/>
        <v>0</v>
      </c>
      <c r="AH233" s="20">
        <f t="shared" si="75"/>
        <v>0</v>
      </c>
      <c r="AI233" s="20">
        <f t="shared" si="75"/>
        <v>0</v>
      </c>
      <c r="AJ233" s="20">
        <f t="shared" si="75"/>
        <v>0</v>
      </c>
      <c r="AK233" s="20"/>
      <c r="AL233" s="20"/>
      <c r="AM233" s="20">
        <f t="shared" si="69"/>
        <v>0</v>
      </c>
      <c r="AN233" s="20">
        <f t="shared" si="78"/>
        <v>0</v>
      </c>
      <c r="AO233" s="20">
        <f t="shared" si="78"/>
        <v>0</v>
      </c>
      <c r="AP233" s="20">
        <f t="shared" si="78"/>
        <v>0</v>
      </c>
      <c r="AQ233" s="20">
        <f t="shared" si="78"/>
        <v>0</v>
      </c>
      <c r="AR233" s="20">
        <f t="shared" si="78"/>
        <v>0</v>
      </c>
      <c r="AS233" s="20">
        <f t="shared" si="78"/>
        <v>0</v>
      </c>
    </row>
    <row r="234" spans="1:45" x14ac:dyDescent="0.25">
      <c r="A234" s="13" t="str">
        <f>IF(MAX(W$2:W234)=W233,"",MAX(W$2:W234))</f>
        <v/>
      </c>
      <c r="B234" s="34"/>
      <c r="C234" s="20"/>
      <c r="D234" s="20"/>
      <c r="E234" s="23" t="str">
        <f>IF(H234=Kalenderbasis!AH$11,Kalenderbasis!AK$11,IF(H234=Kalenderbasis!AH$12,Kalenderbasis!AK$12,IF(H234=Kalenderbasis!AH$13,Kalenderbasis!AK$13,IF(H234=Kalenderbasis!AH$14,Kalenderbasis!AK$14,IF(H234=Kalenderbasis!AH$15,Kalenderbasis!AK$15,IF(H234=Kalenderbasis!AH$16,Kalenderbasis!AK$16,IF(H234=Kalenderbasis!AH$17,Kalenderbasis!AK$17,IF(H234=Kalenderbasis!AH$18,Kalenderbasis!AK$18,""))))))))</f>
        <v/>
      </c>
      <c r="F234" s="43" t="str">
        <f>IF(C234="K",MAX(F$2:F233)+1,"")</f>
        <v/>
      </c>
      <c r="G234" s="20">
        <f t="shared" si="72"/>
        <v>3</v>
      </c>
      <c r="H234" s="21">
        <f t="shared" si="77"/>
        <v>45888</v>
      </c>
      <c r="I234" s="24" t="str">
        <f>IF(H234=Kalenderbasis!N$7,"Aschermittwoch",IF(H234=Kalenderbasis!H$7,"Karfreitag",IF(H234=Kalenderbasis!F$7,"Ostersonntag",IF(H234=Kalenderbasis!G$7,"Ostermontag",IF(H234=Kalenderbasis!J$7,"Christi Himmelfahrt",IF(H234=Kalenderbasis!K$7,"Pfingst-Sonntag",IF(H234=Kalenderbasis!L$7,"Pfingst-Montag",IF(H234=Kalenderbasis!M$7,"Fronleichnam",IF(H234=Kalenderbasis!Q$7,Kalenderbasis!Q$8,IF(H234=Kalenderbasis!R$7,Kalenderbasis!R$8,IF(H234=Kalenderbasis!S$7,Kalenderbasis!S$8,IF(H234=Kalenderbasis!T$7,Kalenderbasis!T$8,IF(H234=Kalenderbasis!U$7,Kalenderbasis!U$8,IF(H234=Kalenderbasis!V$7,Kalenderbasis!V$8,IF(H234=Kalenderbasis!W$7,Kalenderbasis!W$8,IF(H234=Kalenderbasis!X$7,Kalenderbasis!X$8,IF(H234=Kalenderbasis!Y$7,Kalenderbasis!Y$8,IF(H234=Kalenderbasis!Z$7,Kalenderbasis!Z$8,IF(H234=Kalenderbasis!AA$7,Kalenderbasis!AA$8,IF(H234=Kalenderbasis!AB$7,Kalenderbasis!AB$8,IF(H234=Kalenderbasis!O$7,Kalenderbasis!O$8,IF(H234=Kalenderbasis!P$7,Kalenderbasis!P$8,""))))))))))))))))))))))</f>
        <v/>
      </c>
      <c r="J234" s="20" t="str">
        <f t="shared" si="73"/>
        <v/>
      </c>
      <c r="K234" s="25"/>
      <c r="L234" s="22"/>
      <c r="M234" s="22"/>
      <c r="N234" s="22"/>
      <c r="O234" s="22"/>
      <c r="P234" s="22"/>
      <c r="Q234" s="22"/>
      <c r="R234" s="22"/>
      <c r="S234" s="35"/>
      <c r="U234" s="20" t="str">
        <f t="shared" si="70"/>
        <v/>
      </c>
      <c r="V234" s="13">
        <f t="shared" si="71"/>
        <v>0</v>
      </c>
      <c r="W234" s="13">
        <f>SUM(V$2:V234)</f>
        <v>52</v>
      </c>
      <c r="AA234" s="13">
        <f t="shared" si="74"/>
        <v>0</v>
      </c>
      <c r="AD234" s="20">
        <f t="shared" si="76"/>
        <v>0</v>
      </c>
      <c r="AE234" s="20">
        <f t="shared" si="76"/>
        <v>0</v>
      </c>
      <c r="AF234" s="20">
        <f t="shared" si="75"/>
        <v>0</v>
      </c>
      <c r="AG234" s="20">
        <f t="shared" si="75"/>
        <v>0</v>
      </c>
      <c r="AH234" s="20">
        <f t="shared" si="75"/>
        <v>0</v>
      </c>
      <c r="AI234" s="20">
        <f t="shared" si="75"/>
        <v>0</v>
      </c>
      <c r="AJ234" s="20">
        <f t="shared" si="75"/>
        <v>0</v>
      </c>
      <c r="AK234" s="20"/>
      <c r="AL234" s="20"/>
      <c r="AM234" s="20">
        <f t="shared" si="69"/>
        <v>0</v>
      </c>
      <c r="AN234" s="20">
        <f t="shared" si="78"/>
        <v>0</v>
      </c>
      <c r="AO234" s="20">
        <f t="shared" si="78"/>
        <v>0</v>
      </c>
      <c r="AP234" s="20">
        <f t="shared" si="78"/>
        <v>0</v>
      </c>
      <c r="AQ234" s="20">
        <f t="shared" si="78"/>
        <v>0</v>
      </c>
      <c r="AR234" s="20">
        <f t="shared" si="78"/>
        <v>0</v>
      </c>
      <c r="AS234" s="20">
        <f t="shared" si="78"/>
        <v>0</v>
      </c>
    </row>
    <row r="235" spans="1:45" x14ac:dyDescent="0.25">
      <c r="A235" s="13" t="str">
        <f>IF(MAX(W$2:W235)=W234,"",MAX(W$2:W235))</f>
        <v/>
      </c>
      <c r="B235" s="34"/>
      <c r="C235" s="20"/>
      <c r="D235" s="20"/>
      <c r="E235" s="23" t="str">
        <f>IF(H235=Kalenderbasis!AH$11,Kalenderbasis!AK$11,IF(H235=Kalenderbasis!AH$12,Kalenderbasis!AK$12,IF(H235=Kalenderbasis!AH$13,Kalenderbasis!AK$13,IF(H235=Kalenderbasis!AH$14,Kalenderbasis!AK$14,IF(H235=Kalenderbasis!AH$15,Kalenderbasis!AK$15,IF(H235=Kalenderbasis!AH$16,Kalenderbasis!AK$16,IF(H235=Kalenderbasis!AH$17,Kalenderbasis!AK$17,IF(H235=Kalenderbasis!AH$18,Kalenderbasis!AK$18,""))))))))</f>
        <v/>
      </c>
      <c r="F235" s="43" t="str">
        <f>IF(C235="K",MAX(F$2:F234)+1,"")</f>
        <v/>
      </c>
      <c r="G235" s="20">
        <f t="shared" si="72"/>
        <v>4</v>
      </c>
      <c r="H235" s="21">
        <f t="shared" si="77"/>
        <v>45889</v>
      </c>
      <c r="I235" s="24" t="str">
        <f>IF(H235=Kalenderbasis!N$7,"Aschermittwoch",IF(H235=Kalenderbasis!H$7,"Karfreitag",IF(H235=Kalenderbasis!F$7,"Ostersonntag",IF(H235=Kalenderbasis!G$7,"Ostermontag",IF(H235=Kalenderbasis!J$7,"Christi Himmelfahrt",IF(H235=Kalenderbasis!K$7,"Pfingst-Sonntag",IF(H235=Kalenderbasis!L$7,"Pfingst-Montag",IF(H235=Kalenderbasis!M$7,"Fronleichnam",IF(H235=Kalenderbasis!Q$7,Kalenderbasis!Q$8,IF(H235=Kalenderbasis!R$7,Kalenderbasis!R$8,IF(H235=Kalenderbasis!S$7,Kalenderbasis!S$8,IF(H235=Kalenderbasis!T$7,Kalenderbasis!T$8,IF(H235=Kalenderbasis!U$7,Kalenderbasis!U$8,IF(H235=Kalenderbasis!V$7,Kalenderbasis!V$8,IF(H235=Kalenderbasis!W$7,Kalenderbasis!W$8,IF(H235=Kalenderbasis!X$7,Kalenderbasis!X$8,IF(H235=Kalenderbasis!Y$7,Kalenderbasis!Y$8,IF(H235=Kalenderbasis!Z$7,Kalenderbasis!Z$8,IF(H235=Kalenderbasis!AA$7,Kalenderbasis!AA$8,IF(H235=Kalenderbasis!AB$7,Kalenderbasis!AB$8,IF(H235=Kalenderbasis!O$7,Kalenderbasis!O$8,IF(H235=Kalenderbasis!P$7,Kalenderbasis!P$8,""))))))))))))))))))))))</f>
        <v/>
      </c>
      <c r="J235" s="20" t="str">
        <f t="shared" si="73"/>
        <v/>
      </c>
      <c r="K235" s="25"/>
      <c r="L235" s="22"/>
      <c r="M235" s="22"/>
      <c r="N235" s="22"/>
      <c r="O235" s="22"/>
      <c r="P235" s="22"/>
      <c r="Q235" s="22"/>
      <c r="R235" s="22"/>
      <c r="S235" s="35"/>
      <c r="U235" s="20" t="str">
        <f t="shared" si="70"/>
        <v/>
      </c>
      <c r="V235" s="13">
        <f t="shared" si="71"/>
        <v>0</v>
      </c>
      <c r="W235" s="13">
        <f>SUM(V$2:V235)</f>
        <v>52</v>
      </c>
      <c r="AA235" s="13">
        <f t="shared" si="74"/>
        <v>0</v>
      </c>
      <c r="AD235" s="20">
        <f t="shared" si="76"/>
        <v>0</v>
      </c>
      <c r="AE235" s="20">
        <f t="shared" si="76"/>
        <v>0</v>
      </c>
      <c r="AF235" s="20">
        <f t="shared" si="75"/>
        <v>0</v>
      </c>
      <c r="AG235" s="20">
        <f t="shared" si="75"/>
        <v>0</v>
      </c>
      <c r="AH235" s="20">
        <f t="shared" si="75"/>
        <v>0</v>
      </c>
      <c r="AI235" s="20">
        <f t="shared" si="75"/>
        <v>0</v>
      </c>
      <c r="AJ235" s="20">
        <f t="shared" si="75"/>
        <v>0</v>
      </c>
      <c r="AK235" s="20"/>
      <c r="AL235" s="20"/>
      <c r="AM235" s="20">
        <f t="shared" si="69"/>
        <v>0</v>
      </c>
      <c r="AN235" s="20">
        <f t="shared" si="78"/>
        <v>0</v>
      </c>
      <c r="AO235" s="20">
        <f t="shared" si="78"/>
        <v>0</v>
      </c>
      <c r="AP235" s="20">
        <f t="shared" si="78"/>
        <v>0</v>
      </c>
      <c r="AQ235" s="20">
        <f t="shared" si="78"/>
        <v>0</v>
      </c>
      <c r="AR235" s="20">
        <f t="shared" si="78"/>
        <v>0</v>
      </c>
      <c r="AS235" s="20">
        <f t="shared" si="78"/>
        <v>0</v>
      </c>
    </row>
    <row r="236" spans="1:45" x14ac:dyDescent="0.25">
      <c r="A236" s="13">
        <f>IF(MAX(W$2:W236)=W235,"",MAX(W$2:W236))</f>
        <v>53</v>
      </c>
      <c r="B236" s="34" t="s">
        <v>28</v>
      </c>
      <c r="C236" s="20" t="s">
        <v>44</v>
      </c>
      <c r="D236" s="20"/>
      <c r="E236" s="23" t="str">
        <f>IF(H236=Kalenderbasis!AH$11,Kalenderbasis!AK$11,IF(H236=Kalenderbasis!AH$12,Kalenderbasis!AK$12,IF(H236=Kalenderbasis!AH$13,Kalenderbasis!AK$13,IF(H236=Kalenderbasis!AH$14,Kalenderbasis!AK$14,IF(H236=Kalenderbasis!AH$15,Kalenderbasis!AK$15,IF(H236=Kalenderbasis!AH$16,Kalenderbasis!AK$16,IF(H236=Kalenderbasis!AH$17,Kalenderbasis!AK$17,IF(H236=Kalenderbasis!AH$18,Kalenderbasis!AK$18,""))))))))</f>
        <v/>
      </c>
      <c r="F236" s="43" t="str">
        <f>IF(C236="K",MAX(F$2:F235)+1,"")</f>
        <v/>
      </c>
      <c r="G236" s="20">
        <f t="shared" si="72"/>
        <v>5</v>
      </c>
      <c r="H236" s="21">
        <f t="shared" si="77"/>
        <v>45890</v>
      </c>
      <c r="I236" s="24" t="str">
        <f>IF(H236=Kalenderbasis!N$7,"Aschermittwoch",IF(H236=Kalenderbasis!H$7,"Karfreitag",IF(H236=Kalenderbasis!F$7,"Ostersonntag",IF(H236=Kalenderbasis!G$7,"Ostermontag",IF(H236=Kalenderbasis!J$7,"Christi Himmelfahrt",IF(H236=Kalenderbasis!K$7,"Pfingst-Sonntag",IF(H236=Kalenderbasis!L$7,"Pfingst-Montag",IF(H236=Kalenderbasis!M$7,"Fronleichnam",IF(H236=Kalenderbasis!Q$7,Kalenderbasis!Q$8,IF(H236=Kalenderbasis!R$7,Kalenderbasis!R$8,IF(H236=Kalenderbasis!S$7,Kalenderbasis!S$8,IF(H236=Kalenderbasis!T$7,Kalenderbasis!T$8,IF(H236=Kalenderbasis!U$7,Kalenderbasis!U$8,IF(H236=Kalenderbasis!V$7,Kalenderbasis!V$8,IF(H236=Kalenderbasis!W$7,Kalenderbasis!W$8,IF(H236=Kalenderbasis!X$7,Kalenderbasis!X$8,IF(H236=Kalenderbasis!Y$7,Kalenderbasis!Y$8,IF(H236=Kalenderbasis!Z$7,Kalenderbasis!Z$8,IF(H236=Kalenderbasis!AA$7,Kalenderbasis!AA$8,IF(H236=Kalenderbasis!AB$7,Kalenderbasis!AB$8,IF(H236=Kalenderbasis!O$7,Kalenderbasis!O$8,IF(H236=Kalenderbasis!P$7,Kalenderbasis!P$8,""))))))))))))))))))))))</f>
        <v/>
      </c>
      <c r="J236" s="20" t="str">
        <f t="shared" si="73"/>
        <v>Burggraben</v>
      </c>
      <c r="K236" s="25" t="s">
        <v>21</v>
      </c>
      <c r="L236" s="22"/>
      <c r="M236" s="22"/>
      <c r="N236" s="22"/>
      <c r="O236" s="22"/>
      <c r="P236" s="22"/>
      <c r="Q236" s="22"/>
      <c r="R236" s="22"/>
      <c r="S236" s="35"/>
      <c r="U236" s="20" t="str">
        <f t="shared" si="70"/>
        <v/>
      </c>
      <c r="V236" s="13">
        <f t="shared" si="71"/>
        <v>1</v>
      </c>
      <c r="W236" s="13">
        <f>SUM(V$2:V236)</f>
        <v>53</v>
      </c>
      <c r="AA236" s="13">
        <f t="shared" si="74"/>
        <v>0</v>
      </c>
      <c r="AD236" s="20">
        <f t="shared" si="76"/>
        <v>0</v>
      </c>
      <c r="AE236" s="20">
        <f t="shared" si="76"/>
        <v>0</v>
      </c>
      <c r="AF236" s="20">
        <f t="shared" si="75"/>
        <v>0</v>
      </c>
      <c r="AG236" s="20">
        <f t="shared" si="75"/>
        <v>0</v>
      </c>
      <c r="AH236" s="20">
        <f t="shared" si="75"/>
        <v>0</v>
      </c>
      <c r="AI236" s="20">
        <f t="shared" si="75"/>
        <v>0</v>
      </c>
      <c r="AJ236" s="20">
        <f t="shared" si="75"/>
        <v>0</v>
      </c>
      <c r="AK236" s="20"/>
      <c r="AL236" s="20"/>
      <c r="AM236" s="20">
        <f t="shared" si="69"/>
        <v>0</v>
      </c>
      <c r="AN236" s="20">
        <f t="shared" si="78"/>
        <v>0</v>
      </c>
      <c r="AO236" s="20">
        <f t="shared" si="78"/>
        <v>0</v>
      </c>
      <c r="AP236" s="20">
        <f t="shared" si="78"/>
        <v>1</v>
      </c>
      <c r="AQ236" s="20">
        <f t="shared" si="78"/>
        <v>0</v>
      </c>
      <c r="AR236" s="20">
        <f t="shared" si="78"/>
        <v>0</v>
      </c>
      <c r="AS236" s="20">
        <f t="shared" si="78"/>
        <v>0</v>
      </c>
    </row>
    <row r="237" spans="1:45" x14ac:dyDescent="0.25">
      <c r="A237" s="13" t="str">
        <f>IF(MAX(W$2:W237)=W236,"",MAX(W$2:W237))</f>
        <v/>
      </c>
      <c r="B237" s="34"/>
      <c r="C237" s="20"/>
      <c r="D237" s="20"/>
      <c r="E237" s="23" t="str">
        <f>IF(H237=Kalenderbasis!AH$11,Kalenderbasis!AK$11,IF(H237=Kalenderbasis!AH$12,Kalenderbasis!AK$12,IF(H237=Kalenderbasis!AH$13,Kalenderbasis!AK$13,IF(H237=Kalenderbasis!AH$14,Kalenderbasis!AK$14,IF(H237=Kalenderbasis!AH$15,Kalenderbasis!AK$15,IF(H237=Kalenderbasis!AH$16,Kalenderbasis!AK$16,IF(H237=Kalenderbasis!AH$17,Kalenderbasis!AK$17,IF(H237=Kalenderbasis!AH$18,Kalenderbasis!AK$18,""))))))))</f>
        <v/>
      </c>
      <c r="F237" s="43" t="str">
        <f>IF(C237="K",MAX(F$2:F236)+1,"")</f>
        <v/>
      </c>
      <c r="G237" s="20">
        <f t="shared" si="72"/>
        <v>6</v>
      </c>
      <c r="H237" s="21">
        <f t="shared" si="77"/>
        <v>45891</v>
      </c>
      <c r="I237" s="24" t="str">
        <f>IF(H237=Kalenderbasis!N$7,"Aschermittwoch",IF(H237=Kalenderbasis!H$7,"Karfreitag",IF(H237=Kalenderbasis!F$7,"Ostersonntag",IF(H237=Kalenderbasis!G$7,"Ostermontag",IF(H237=Kalenderbasis!J$7,"Christi Himmelfahrt",IF(H237=Kalenderbasis!K$7,"Pfingst-Sonntag",IF(H237=Kalenderbasis!L$7,"Pfingst-Montag",IF(H237=Kalenderbasis!M$7,"Fronleichnam",IF(H237=Kalenderbasis!Q$7,Kalenderbasis!Q$8,IF(H237=Kalenderbasis!R$7,Kalenderbasis!R$8,IF(H237=Kalenderbasis!S$7,Kalenderbasis!S$8,IF(H237=Kalenderbasis!T$7,Kalenderbasis!T$8,IF(H237=Kalenderbasis!U$7,Kalenderbasis!U$8,IF(H237=Kalenderbasis!V$7,Kalenderbasis!V$8,IF(H237=Kalenderbasis!W$7,Kalenderbasis!W$8,IF(H237=Kalenderbasis!X$7,Kalenderbasis!X$8,IF(H237=Kalenderbasis!Y$7,Kalenderbasis!Y$8,IF(H237=Kalenderbasis!Z$7,Kalenderbasis!Z$8,IF(H237=Kalenderbasis!AA$7,Kalenderbasis!AA$8,IF(H237=Kalenderbasis!AB$7,Kalenderbasis!AB$8,IF(H237=Kalenderbasis!O$7,Kalenderbasis!O$8,IF(H237=Kalenderbasis!P$7,Kalenderbasis!P$8,""))))))))))))))))))))))</f>
        <v/>
      </c>
      <c r="J237" s="20" t="str">
        <f t="shared" si="73"/>
        <v/>
      </c>
      <c r="K237" s="25"/>
      <c r="L237" s="22"/>
      <c r="M237" s="22"/>
      <c r="N237" s="22"/>
      <c r="O237" s="22"/>
      <c r="P237" s="22"/>
      <c r="Q237" s="22"/>
      <c r="R237" s="22"/>
      <c r="S237" s="35"/>
      <c r="U237" s="20" t="str">
        <f t="shared" si="70"/>
        <v/>
      </c>
      <c r="V237" s="13">
        <f t="shared" si="71"/>
        <v>0</v>
      </c>
      <c r="W237" s="13">
        <f>SUM(V$2:V237)</f>
        <v>53</v>
      </c>
      <c r="AA237" s="13">
        <f t="shared" si="74"/>
        <v>0</v>
      </c>
      <c r="AD237" s="20">
        <f t="shared" si="76"/>
        <v>0</v>
      </c>
      <c r="AE237" s="20">
        <f t="shared" si="76"/>
        <v>0</v>
      </c>
      <c r="AF237" s="20">
        <f t="shared" si="75"/>
        <v>0</v>
      </c>
      <c r="AG237" s="20">
        <f t="shared" si="75"/>
        <v>0</v>
      </c>
      <c r="AH237" s="20">
        <f t="shared" si="75"/>
        <v>0</v>
      </c>
      <c r="AI237" s="20">
        <f t="shared" si="75"/>
        <v>0</v>
      </c>
      <c r="AJ237" s="20">
        <f t="shared" si="75"/>
        <v>0</v>
      </c>
      <c r="AK237" s="20"/>
      <c r="AL237" s="20"/>
      <c r="AM237" s="20">
        <f t="shared" si="69"/>
        <v>0</v>
      </c>
      <c r="AN237" s="20">
        <f t="shared" si="78"/>
        <v>0</v>
      </c>
      <c r="AO237" s="20">
        <f t="shared" si="78"/>
        <v>0</v>
      </c>
      <c r="AP237" s="20">
        <f t="shared" si="78"/>
        <v>0</v>
      </c>
      <c r="AQ237" s="20">
        <f t="shared" si="78"/>
        <v>0</v>
      </c>
      <c r="AR237" s="20">
        <f t="shared" si="78"/>
        <v>0</v>
      </c>
      <c r="AS237" s="20">
        <f t="shared" si="78"/>
        <v>0</v>
      </c>
    </row>
    <row r="238" spans="1:45" x14ac:dyDescent="0.25">
      <c r="A238" s="13" t="str">
        <f>IF(MAX(W$2:W238)=W237,"",MAX(W$2:W238))</f>
        <v/>
      </c>
      <c r="B238" s="34"/>
      <c r="C238" s="20"/>
      <c r="D238" s="20"/>
      <c r="E238" s="23" t="str">
        <f>IF(H238=Kalenderbasis!AH$11,Kalenderbasis!AK$11,IF(H238=Kalenderbasis!AH$12,Kalenderbasis!AK$12,IF(H238=Kalenderbasis!AH$13,Kalenderbasis!AK$13,IF(H238=Kalenderbasis!AH$14,Kalenderbasis!AK$14,IF(H238=Kalenderbasis!AH$15,Kalenderbasis!AK$15,IF(H238=Kalenderbasis!AH$16,Kalenderbasis!AK$16,IF(H238=Kalenderbasis!AH$17,Kalenderbasis!AK$17,IF(H238=Kalenderbasis!AH$18,Kalenderbasis!AK$18,""))))))))</f>
        <v/>
      </c>
      <c r="F238" s="43" t="str">
        <f>IF(C238="K",MAX(F$2:F237)+1,"")</f>
        <v/>
      </c>
      <c r="G238" s="20">
        <f t="shared" si="72"/>
        <v>7</v>
      </c>
      <c r="H238" s="21">
        <f t="shared" si="77"/>
        <v>45892</v>
      </c>
      <c r="I238" s="24" t="str">
        <f>IF(H238=Kalenderbasis!N$7,"Aschermittwoch",IF(H238=Kalenderbasis!H$7,"Karfreitag",IF(H238=Kalenderbasis!F$7,"Ostersonntag",IF(H238=Kalenderbasis!G$7,"Ostermontag",IF(H238=Kalenderbasis!J$7,"Christi Himmelfahrt",IF(H238=Kalenderbasis!K$7,"Pfingst-Sonntag",IF(H238=Kalenderbasis!L$7,"Pfingst-Montag",IF(H238=Kalenderbasis!M$7,"Fronleichnam",IF(H238=Kalenderbasis!Q$7,Kalenderbasis!Q$8,IF(H238=Kalenderbasis!R$7,Kalenderbasis!R$8,IF(H238=Kalenderbasis!S$7,Kalenderbasis!S$8,IF(H238=Kalenderbasis!T$7,Kalenderbasis!T$8,IF(H238=Kalenderbasis!U$7,Kalenderbasis!U$8,IF(H238=Kalenderbasis!V$7,Kalenderbasis!V$8,IF(H238=Kalenderbasis!W$7,Kalenderbasis!W$8,IF(H238=Kalenderbasis!X$7,Kalenderbasis!X$8,IF(H238=Kalenderbasis!Y$7,Kalenderbasis!Y$8,IF(H238=Kalenderbasis!Z$7,Kalenderbasis!Z$8,IF(H238=Kalenderbasis!AA$7,Kalenderbasis!AA$8,IF(H238=Kalenderbasis!AB$7,Kalenderbasis!AB$8,IF(H238=Kalenderbasis!O$7,Kalenderbasis!O$8,IF(H238=Kalenderbasis!P$7,Kalenderbasis!P$8,""))))))))))))))))))))))</f>
        <v/>
      </c>
      <c r="J238" s="20" t="str">
        <f t="shared" si="73"/>
        <v/>
      </c>
      <c r="K238" s="25"/>
      <c r="L238" s="22"/>
      <c r="M238" s="22"/>
      <c r="N238" s="22"/>
      <c r="O238" s="22"/>
      <c r="P238" s="22"/>
      <c r="Q238" s="22"/>
      <c r="R238" s="22"/>
      <c r="S238" s="35"/>
      <c r="U238" s="20" t="str">
        <f t="shared" si="70"/>
        <v/>
      </c>
      <c r="V238" s="13">
        <f t="shared" si="71"/>
        <v>0</v>
      </c>
      <c r="W238" s="13">
        <f>SUM(V$2:V238)</f>
        <v>53</v>
      </c>
      <c r="AA238" s="13">
        <f t="shared" si="74"/>
        <v>0</v>
      </c>
      <c r="AD238" s="20">
        <f t="shared" si="76"/>
        <v>0</v>
      </c>
      <c r="AE238" s="20">
        <f t="shared" si="76"/>
        <v>0</v>
      </c>
      <c r="AF238" s="20">
        <f t="shared" si="75"/>
        <v>0</v>
      </c>
      <c r="AG238" s="20">
        <f t="shared" si="75"/>
        <v>0</v>
      </c>
      <c r="AH238" s="20">
        <f t="shared" si="75"/>
        <v>0</v>
      </c>
      <c r="AI238" s="20">
        <f t="shared" si="75"/>
        <v>0</v>
      </c>
      <c r="AJ238" s="20">
        <f t="shared" si="75"/>
        <v>0</v>
      </c>
      <c r="AK238" s="20"/>
      <c r="AL238" s="20"/>
      <c r="AM238" s="20">
        <f t="shared" si="69"/>
        <v>0</v>
      </c>
      <c r="AN238" s="20">
        <f t="shared" si="78"/>
        <v>0</v>
      </c>
      <c r="AO238" s="20">
        <f t="shared" si="78"/>
        <v>0</v>
      </c>
      <c r="AP238" s="20">
        <f t="shared" si="78"/>
        <v>0</v>
      </c>
      <c r="AQ238" s="20">
        <f t="shared" si="78"/>
        <v>0</v>
      </c>
      <c r="AR238" s="20">
        <f t="shared" si="78"/>
        <v>0</v>
      </c>
      <c r="AS238" s="20">
        <f t="shared" si="78"/>
        <v>0</v>
      </c>
    </row>
    <row r="239" spans="1:45" x14ac:dyDescent="0.25">
      <c r="A239" s="13" t="str">
        <f>IF(MAX(W$2:W239)=W238,"",MAX(W$2:W239))</f>
        <v/>
      </c>
      <c r="B239" s="34"/>
      <c r="C239" s="20"/>
      <c r="D239" s="20"/>
      <c r="E239" s="23" t="str">
        <f>IF(H239=Kalenderbasis!AH$11,Kalenderbasis!AK$11,IF(H239=Kalenderbasis!AH$12,Kalenderbasis!AK$12,IF(H239=Kalenderbasis!AH$13,Kalenderbasis!AK$13,IF(H239=Kalenderbasis!AH$14,Kalenderbasis!AK$14,IF(H239=Kalenderbasis!AH$15,Kalenderbasis!AK$15,IF(H239=Kalenderbasis!AH$16,Kalenderbasis!AK$16,IF(H239=Kalenderbasis!AH$17,Kalenderbasis!AK$17,IF(H239=Kalenderbasis!AH$18,Kalenderbasis!AK$18,""))))))))</f>
        <v/>
      </c>
      <c r="F239" s="43" t="str">
        <f>IF(C239="K",MAX(F$2:F238)+1,"")</f>
        <v/>
      </c>
      <c r="G239" s="20">
        <f t="shared" si="72"/>
        <v>1</v>
      </c>
      <c r="H239" s="21">
        <f t="shared" si="77"/>
        <v>45893</v>
      </c>
      <c r="I239" s="24" t="str">
        <f>IF(H239=Kalenderbasis!N$7,"Aschermittwoch",IF(H239=Kalenderbasis!H$7,"Karfreitag",IF(H239=Kalenderbasis!F$7,"Ostersonntag",IF(H239=Kalenderbasis!G$7,"Ostermontag",IF(H239=Kalenderbasis!J$7,"Christi Himmelfahrt",IF(H239=Kalenderbasis!K$7,"Pfingst-Sonntag",IF(H239=Kalenderbasis!L$7,"Pfingst-Montag",IF(H239=Kalenderbasis!M$7,"Fronleichnam",IF(H239=Kalenderbasis!Q$7,Kalenderbasis!Q$8,IF(H239=Kalenderbasis!R$7,Kalenderbasis!R$8,IF(H239=Kalenderbasis!S$7,Kalenderbasis!S$8,IF(H239=Kalenderbasis!T$7,Kalenderbasis!T$8,IF(H239=Kalenderbasis!U$7,Kalenderbasis!U$8,IF(H239=Kalenderbasis!V$7,Kalenderbasis!V$8,IF(H239=Kalenderbasis!W$7,Kalenderbasis!W$8,IF(H239=Kalenderbasis!X$7,Kalenderbasis!X$8,IF(H239=Kalenderbasis!Y$7,Kalenderbasis!Y$8,IF(H239=Kalenderbasis!Z$7,Kalenderbasis!Z$8,IF(H239=Kalenderbasis!AA$7,Kalenderbasis!AA$8,IF(H239=Kalenderbasis!AB$7,Kalenderbasis!AB$8,IF(H239=Kalenderbasis!O$7,Kalenderbasis!O$8,IF(H239=Kalenderbasis!P$7,Kalenderbasis!P$8,""))))))))))))))))))))))</f>
        <v/>
      </c>
      <c r="J239" s="20" t="str">
        <f t="shared" si="73"/>
        <v/>
      </c>
      <c r="K239" s="25"/>
      <c r="L239" s="22"/>
      <c r="M239" s="22"/>
      <c r="N239" s="22"/>
      <c r="O239" s="22"/>
      <c r="P239" s="22"/>
      <c r="Q239" s="22"/>
      <c r="R239" s="22"/>
      <c r="S239" s="35"/>
      <c r="U239" s="20" t="str">
        <f t="shared" si="70"/>
        <v/>
      </c>
      <c r="V239" s="13">
        <f t="shared" si="71"/>
        <v>0</v>
      </c>
      <c r="W239" s="13">
        <f>SUM(V$2:V239)</f>
        <v>53</v>
      </c>
      <c r="AA239" s="13">
        <f t="shared" si="74"/>
        <v>0</v>
      </c>
      <c r="AD239" s="20">
        <f t="shared" si="76"/>
        <v>0</v>
      </c>
      <c r="AE239" s="20">
        <f t="shared" si="76"/>
        <v>0</v>
      </c>
      <c r="AF239" s="20">
        <f t="shared" si="75"/>
        <v>0</v>
      </c>
      <c r="AG239" s="20">
        <f t="shared" si="75"/>
        <v>0</v>
      </c>
      <c r="AH239" s="20">
        <f t="shared" si="75"/>
        <v>0</v>
      </c>
      <c r="AI239" s="20">
        <f t="shared" si="75"/>
        <v>0</v>
      </c>
      <c r="AJ239" s="20">
        <f t="shared" si="75"/>
        <v>0</v>
      </c>
      <c r="AK239" s="20"/>
      <c r="AL239" s="20"/>
      <c r="AM239" s="20">
        <f t="shared" si="69"/>
        <v>0</v>
      </c>
      <c r="AN239" s="20">
        <f t="shared" si="78"/>
        <v>0</v>
      </c>
      <c r="AO239" s="20">
        <f t="shared" si="78"/>
        <v>0</v>
      </c>
      <c r="AP239" s="20">
        <f t="shared" si="78"/>
        <v>0</v>
      </c>
      <c r="AQ239" s="20">
        <f t="shared" si="78"/>
        <v>0</v>
      </c>
      <c r="AR239" s="20">
        <f t="shared" si="78"/>
        <v>0</v>
      </c>
      <c r="AS239" s="20">
        <f t="shared" si="78"/>
        <v>0</v>
      </c>
    </row>
    <row r="240" spans="1:45" x14ac:dyDescent="0.25">
      <c r="A240" s="13" t="str">
        <f>IF(MAX(W$2:W240)=W239,"",MAX(W$2:W240))</f>
        <v/>
      </c>
      <c r="B240" s="34"/>
      <c r="C240" s="20"/>
      <c r="D240" s="20"/>
      <c r="E240" s="23" t="str">
        <f>IF(H240=Kalenderbasis!AH$11,Kalenderbasis!AK$11,IF(H240=Kalenderbasis!AH$12,Kalenderbasis!AK$12,IF(H240=Kalenderbasis!AH$13,Kalenderbasis!AK$13,IF(H240=Kalenderbasis!AH$14,Kalenderbasis!AK$14,IF(H240=Kalenderbasis!AH$15,Kalenderbasis!AK$15,IF(H240=Kalenderbasis!AH$16,Kalenderbasis!AK$16,IF(H240=Kalenderbasis!AH$17,Kalenderbasis!AK$17,IF(H240=Kalenderbasis!AH$18,Kalenderbasis!AK$18,""))))))))</f>
        <v/>
      </c>
      <c r="F240" s="43" t="str">
        <f>IF(C240="K",MAX(F$2:F239)+1,"")</f>
        <v/>
      </c>
      <c r="G240" s="20">
        <f t="shared" si="72"/>
        <v>2</v>
      </c>
      <c r="H240" s="21">
        <f t="shared" si="77"/>
        <v>45894</v>
      </c>
      <c r="I240" s="24" t="str">
        <f>IF(H240=Kalenderbasis!N$7,"Aschermittwoch",IF(H240=Kalenderbasis!H$7,"Karfreitag",IF(H240=Kalenderbasis!F$7,"Ostersonntag",IF(H240=Kalenderbasis!G$7,"Ostermontag",IF(H240=Kalenderbasis!J$7,"Christi Himmelfahrt",IF(H240=Kalenderbasis!K$7,"Pfingst-Sonntag",IF(H240=Kalenderbasis!L$7,"Pfingst-Montag",IF(H240=Kalenderbasis!M$7,"Fronleichnam",IF(H240=Kalenderbasis!Q$7,Kalenderbasis!Q$8,IF(H240=Kalenderbasis!R$7,Kalenderbasis!R$8,IF(H240=Kalenderbasis!S$7,Kalenderbasis!S$8,IF(H240=Kalenderbasis!T$7,Kalenderbasis!T$8,IF(H240=Kalenderbasis!U$7,Kalenderbasis!U$8,IF(H240=Kalenderbasis!V$7,Kalenderbasis!V$8,IF(H240=Kalenderbasis!W$7,Kalenderbasis!W$8,IF(H240=Kalenderbasis!X$7,Kalenderbasis!X$8,IF(H240=Kalenderbasis!Y$7,Kalenderbasis!Y$8,IF(H240=Kalenderbasis!Z$7,Kalenderbasis!Z$8,IF(H240=Kalenderbasis!AA$7,Kalenderbasis!AA$8,IF(H240=Kalenderbasis!AB$7,Kalenderbasis!AB$8,IF(H240=Kalenderbasis!O$7,Kalenderbasis!O$8,IF(H240=Kalenderbasis!P$7,Kalenderbasis!P$8,""))))))))))))))))))))))</f>
        <v/>
      </c>
      <c r="J240" s="20" t="str">
        <f t="shared" si="73"/>
        <v/>
      </c>
      <c r="K240" s="25"/>
      <c r="L240" s="22"/>
      <c r="M240" s="22"/>
      <c r="N240" s="22"/>
      <c r="O240" s="22"/>
      <c r="P240" s="22"/>
      <c r="Q240" s="22"/>
      <c r="R240" s="22"/>
      <c r="S240" s="35"/>
      <c r="U240" s="20" t="str">
        <f t="shared" si="70"/>
        <v/>
      </c>
      <c r="V240" s="13">
        <f t="shared" si="71"/>
        <v>0</v>
      </c>
      <c r="W240" s="13">
        <f>SUM(V$2:V240)</f>
        <v>53</v>
      </c>
      <c r="AA240" s="13">
        <f t="shared" si="74"/>
        <v>0</v>
      </c>
      <c r="AD240" s="20">
        <f t="shared" si="76"/>
        <v>0</v>
      </c>
      <c r="AE240" s="20">
        <f t="shared" si="76"/>
        <v>0</v>
      </c>
      <c r="AF240" s="20">
        <f t="shared" si="75"/>
        <v>0</v>
      </c>
      <c r="AG240" s="20">
        <f t="shared" si="75"/>
        <v>0</v>
      </c>
      <c r="AH240" s="20">
        <f t="shared" si="75"/>
        <v>0</v>
      </c>
      <c r="AI240" s="20">
        <f t="shared" si="75"/>
        <v>0</v>
      </c>
      <c r="AJ240" s="20">
        <f t="shared" si="75"/>
        <v>0</v>
      </c>
      <c r="AK240" s="20"/>
      <c r="AL240" s="20"/>
      <c r="AM240" s="20">
        <f t="shared" si="69"/>
        <v>0</v>
      </c>
      <c r="AN240" s="20">
        <f t="shared" si="78"/>
        <v>0</v>
      </c>
      <c r="AO240" s="20">
        <f t="shared" si="78"/>
        <v>0</v>
      </c>
      <c r="AP240" s="20">
        <f t="shared" si="78"/>
        <v>0</v>
      </c>
      <c r="AQ240" s="20">
        <f t="shared" si="78"/>
        <v>0</v>
      </c>
      <c r="AR240" s="20">
        <f t="shared" si="78"/>
        <v>0</v>
      </c>
      <c r="AS240" s="20">
        <f t="shared" si="78"/>
        <v>0</v>
      </c>
    </row>
    <row r="241" spans="1:45" x14ac:dyDescent="0.25">
      <c r="A241" s="13" t="str">
        <f>IF(MAX(W$2:W241)=W240,"",MAX(W$2:W241))</f>
        <v/>
      </c>
      <c r="B241" s="34"/>
      <c r="C241" s="20"/>
      <c r="D241" s="20"/>
      <c r="E241" s="23" t="str">
        <f>IF(H241=Kalenderbasis!AH$11,Kalenderbasis!AK$11,IF(H241=Kalenderbasis!AH$12,Kalenderbasis!AK$12,IF(H241=Kalenderbasis!AH$13,Kalenderbasis!AK$13,IF(H241=Kalenderbasis!AH$14,Kalenderbasis!AK$14,IF(H241=Kalenderbasis!AH$15,Kalenderbasis!AK$15,IF(H241=Kalenderbasis!AH$16,Kalenderbasis!AK$16,IF(H241=Kalenderbasis!AH$17,Kalenderbasis!AK$17,IF(H241=Kalenderbasis!AH$18,Kalenderbasis!AK$18,""))))))))</f>
        <v/>
      </c>
      <c r="F241" s="43" t="str">
        <f>IF(C241="K",MAX(F$2:F240)+1,"")</f>
        <v/>
      </c>
      <c r="G241" s="20">
        <f t="shared" si="72"/>
        <v>3</v>
      </c>
      <c r="H241" s="21">
        <f t="shared" si="77"/>
        <v>45895</v>
      </c>
      <c r="I241" s="24" t="str">
        <f>IF(H241=Kalenderbasis!N$7,"Aschermittwoch",IF(H241=Kalenderbasis!H$7,"Karfreitag",IF(H241=Kalenderbasis!F$7,"Ostersonntag",IF(H241=Kalenderbasis!G$7,"Ostermontag",IF(H241=Kalenderbasis!J$7,"Christi Himmelfahrt",IF(H241=Kalenderbasis!K$7,"Pfingst-Sonntag",IF(H241=Kalenderbasis!L$7,"Pfingst-Montag",IF(H241=Kalenderbasis!M$7,"Fronleichnam",IF(H241=Kalenderbasis!Q$7,Kalenderbasis!Q$8,IF(H241=Kalenderbasis!R$7,Kalenderbasis!R$8,IF(H241=Kalenderbasis!S$7,Kalenderbasis!S$8,IF(H241=Kalenderbasis!T$7,Kalenderbasis!T$8,IF(H241=Kalenderbasis!U$7,Kalenderbasis!U$8,IF(H241=Kalenderbasis!V$7,Kalenderbasis!V$8,IF(H241=Kalenderbasis!W$7,Kalenderbasis!W$8,IF(H241=Kalenderbasis!X$7,Kalenderbasis!X$8,IF(H241=Kalenderbasis!Y$7,Kalenderbasis!Y$8,IF(H241=Kalenderbasis!Z$7,Kalenderbasis!Z$8,IF(H241=Kalenderbasis!AA$7,Kalenderbasis!AA$8,IF(H241=Kalenderbasis!AB$7,Kalenderbasis!AB$8,IF(H241=Kalenderbasis!O$7,Kalenderbasis!O$8,IF(H241=Kalenderbasis!P$7,Kalenderbasis!P$8,""))))))))))))))))))))))</f>
        <v/>
      </c>
      <c r="J241" s="20" t="str">
        <f t="shared" si="73"/>
        <v/>
      </c>
      <c r="K241" s="25"/>
      <c r="L241" s="22"/>
      <c r="M241" s="22"/>
      <c r="N241" s="22"/>
      <c r="O241" s="22"/>
      <c r="P241" s="22"/>
      <c r="Q241" s="22"/>
      <c r="R241" s="22"/>
      <c r="S241" s="35"/>
      <c r="U241" s="20" t="str">
        <f t="shared" si="70"/>
        <v/>
      </c>
      <c r="V241" s="13">
        <f t="shared" si="71"/>
        <v>0</v>
      </c>
      <c r="W241" s="13">
        <f>SUM(V$2:V241)</f>
        <v>53</v>
      </c>
      <c r="AA241" s="13">
        <f t="shared" si="74"/>
        <v>0</v>
      </c>
      <c r="AD241" s="20">
        <f t="shared" si="76"/>
        <v>0</v>
      </c>
      <c r="AE241" s="20">
        <f t="shared" si="76"/>
        <v>0</v>
      </c>
      <c r="AF241" s="20">
        <f t="shared" si="75"/>
        <v>0</v>
      </c>
      <c r="AG241" s="20">
        <f t="shared" si="75"/>
        <v>0</v>
      </c>
      <c r="AH241" s="20">
        <f t="shared" si="75"/>
        <v>0</v>
      </c>
      <c r="AI241" s="20">
        <f t="shared" si="75"/>
        <v>0</v>
      </c>
      <c r="AJ241" s="20">
        <f t="shared" si="75"/>
        <v>0</v>
      </c>
      <c r="AK241" s="20"/>
      <c r="AL241" s="20"/>
      <c r="AM241" s="20">
        <f t="shared" si="69"/>
        <v>0</v>
      </c>
      <c r="AN241" s="20">
        <f t="shared" si="78"/>
        <v>0</v>
      </c>
      <c r="AO241" s="20">
        <f t="shared" si="78"/>
        <v>0</v>
      </c>
      <c r="AP241" s="20">
        <f t="shared" si="78"/>
        <v>0</v>
      </c>
      <c r="AQ241" s="20">
        <f t="shared" si="78"/>
        <v>0</v>
      </c>
      <c r="AR241" s="20">
        <f t="shared" si="78"/>
        <v>0</v>
      </c>
      <c r="AS241" s="20">
        <f t="shared" si="78"/>
        <v>0</v>
      </c>
    </row>
    <row r="242" spans="1:45" x14ac:dyDescent="0.25">
      <c r="A242" s="13" t="str">
        <f>IF(MAX(W$2:W242)=W241,"",MAX(W$2:W242))</f>
        <v/>
      </c>
      <c r="B242" s="34"/>
      <c r="C242" s="20"/>
      <c r="D242" s="20"/>
      <c r="E242" s="23" t="str">
        <f>IF(H242=Kalenderbasis!AH$11,Kalenderbasis!AK$11,IF(H242=Kalenderbasis!AH$12,Kalenderbasis!AK$12,IF(H242=Kalenderbasis!AH$13,Kalenderbasis!AK$13,IF(H242=Kalenderbasis!AH$14,Kalenderbasis!AK$14,IF(H242=Kalenderbasis!AH$15,Kalenderbasis!AK$15,IF(H242=Kalenderbasis!AH$16,Kalenderbasis!AK$16,IF(H242=Kalenderbasis!AH$17,Kalenderbasis!AK$17,IF(H242=Kalenderbasis!AH$18,Kalenderbasis!AK$18,""))))))))</f>
        <v/>
      </c>
      <c r="F242" s="43" t="str">
        <f>IF(C242="K",MAX(F$2:F241)+1,"")</f>
        <v/>
      </c>
      <c r="G242" s="20">
        <f t="shared" si="72"/>
        <v>4</v>
      </c>
      <c r="H242" s="21">
        <f t="shared" si="77"/>
        <v>45896</v>
      </c>
      <c r="I242" s="24" t="str">
        <f>IF(H242=Kalenderbasis!N$7,"Aschermittwoch",IF(H242=Kalenderbasis!H$7,"Karfreitag",IF(H242=Kalenderbasis!F$7,"Ostersonntag",IF(H242=Kalenderbasis!G$7,"Ostermontag",IF(H242=Kalenderbasis!J$7,"Christi Himmelfahrt",IF(H242=Kalenderbasis!K$7,"Pfingst-Sonntag",IF(H242=Kalenderbasis!L$7,"Pfingst-Montag",IF(H242=Kalenderbasis!M$7,"Fronleichnam",IF(H242=Kalenderbasis!Q$7,Kalenderbasis!Q$8,IF(H242=Kalenderbasis!R$7,Kalenderbasis!R$8,IF(H242=Kalenderbasis!S$7,Kalenderbasis!S$8,IF(H242=Kalenderbasis!T$7,Kalenderbasis!T$8,IF(H242=Kalenderbasis!U$7,Kalenderbasis!U$8,IF(H242=Kalenderbasis!V$7,Kalenderbasis!V$8,IF(H242=Kalenderbasis!W$7,Kalenderbasis!W$8,IF(H242=Kalenderbasis!X$7,Kalenderbasis!X$8,IF(H242=Kalenderbasis!Y$7,Kalenderbasis!Y$8,IF(H242=Kalenderbasis!Z$7,Kalenderbasis!Z$8,IF(H242=Kalenderbasis!AA$7,Kalenderbasis!AA$8,IF(H242=Kalenderbasis!AB$7,Kalenderbasis!AB$8,IF(H242=Kalenderbasis!O$7,Kalenderbasis!O$8,IF(H242=Kalenderbasis!P$7,Kalenderbasis!P$8,""))))))))))))))))))))))</f>
        <v/>
      </c>
      <c r="J242" s="20" t="str">
        <f t="shared" si="73"/>
        <v/>
      </c>
      <c r="K242" s="25"/>
      <c r="L242" s="22"/>
      <c r="M242" s="22"/>
      <c r="N242" s="22"/>
      <c r="O242" s="22"/>
      <c r="P242" s="22"/>
      <c r="Q242" s="22"/>
      <c r="R242" s="22"/>
      <c r="S242" s="35"/>
      <c r="U242" s="20" t="str">
        <f t="shared" si="70"/>
        <v/>
      </c>
      <c r="V242" s="13">
        <f t="shared" si="71"/>
        <v>0</v>
      </c>
      <c r="W242" s="13">
        <f>SUM(V$2:V242)</f>
        <v>53</v>
      </c>
      <c r="AA242" s="13">
        <f t="shared" si="74"/>
        <v>0</v>
      </c>
      <c r="AD242" s="20">
        <f t="shared" si="76"/>
        <v>0</v>
      </c>
      <c r="AE242" s="20">
        <f t="shared" si="76"/>
        <v>0</v>
      </c>
      <c r="AF242" s="20">
        <f t="shared" si="75"/>
        <v>0</v>
      </c>
      <c r="AG242" s="20">
        <f t="shared" si="75"/>
        <v>0</v>
      </c>
      <c r="AH242" s="20">
        <f t="shared" si="75"/>
        <v>0</v>
      </c>
      <c r="AI242" s="20">
        <f t="shared" si="75"/>
        <v>0</v>
      </c>
      <c r="AJ242" s="20">
        <f t="shared" si="75"/>
        <v>0</v>
      </c>
      <c r="AK242" s="20"/>
      <c r="AL242" s="20"/>
      <c r="AM242" s="20">
        <f t="shared" si="69"/>
        <v>0</v>
      </c>
      <c r="AN242" s="20">
        <f t="shared" si="78"/>
        <v>0</v>
      </c>
      <c r="AO242" s="20">
        <f t="shared" si="78"/>
        <v>0</v>
      </c>
      <c r="AP242" s="20">
        <f t="shared" si="78"/>
        <v>0</v>
      </c>
      <c r="AQ242" s="20">
        <f t="shared" si="78"/>
        <v>0</v>
      </c>
      <c r="AR242" s="20">
        <f t="shared" si="78"/>
        <v>0</v>
      </c>
      <c r="AS242" s="20">
        <f t="shared" si="78"/>
        <v>0</v>
      </c>
    </row>
    <row r="243" spans="1:45" x14ac:dyDescent="0.25">
      <c r="A243" s="13">
        <f>IF(MAX(W$2:W243)=W242,"",MAX(W$2:W243))</f>
        <v>54</v>
      </c>
      <c r="B243" s="34" t="s">
        <v>28</v>
      </c>
      <c r="C243" s="20" t="s">
        <v>44</v>
      </c>
      <c r="D243" s="20"/>
      <c r="E243" s="23" t="str">
        <f>IF(H243=Kalenderbasis!AH$11,Kalenderbasis!AK$11,IF(H243=Kalenderbasis!AH$12,Kalenderbasis!AK$12,IF(H243=Kalenderbasis!AH$13,Kalenderbasis!AK$13,IF(H243=Kalenderbasis!AH$14,Kalenderbasis!AK$14,IF(H243=Kalenderbasis!AH$15,Kalenderbasis!AK$15,IF(H243=Kalenderbasis!AH$16,Kalenderbasis!AK$16,IF(H243=Kalenderbasis!AH$17,Kalenderbasis!AK$17,IF(H243=Kalenderbasis!AH$18,Kalenderbasis!AK$18,""))))))))</f>
        <v/>
      </c>
      <c r="F243" s="43" t="str">
        <f>IF(C243="K",MAX(F$2:F242)+1,"")</f>
        <v/>
      </c>
      <c r="G243" s="20">
        <f t="shared" si="72"/>
        <v>5</v>
      </c>
      <c r="H243" s="21">
        <f t="shared" si="77"/>
        <v>45897</v>
      </c>
      <c r="I243" s="24" t="str">
        <f>IF(H243=Kalenderbasis!N$7,"Aschermittwoch",IF(H243=Kalenderbasis!H$7,"Karfreitag",IF(H243=Kalenderbasis!F$7,"Ostersonntag",IF(H243=Kalenderbasis!G$7,"Ostermontag",IF(H243=Kalenderbasis!J$7,"Christi Himmelfahrt",IF(H243=Kalenderbasis!K$7,"Pfingst-Sonntag",IF(H243=Kalenderbasis!L$7,"Pfingst-Montag",IF(H243=Kalenderbasis!M$7,"Fronleichnam",IF(H243=Kalenderbasis!Q$7,Kalenderbasis!Q$8,IF(H243=Kalenderbasis!R$7,Kalenderbasis!R$8,IF(H243=Kalenderbasis!S$7,Kalenderbasis!S$8,IF(H243=Kalenderbasis!T$7,Kalenderbasis!T$8,IF(H243=Kalenderbasis!U$7,Kalenderbasis!U$8,IF(H243=Kalenderbasis!V$7,Kalenderbasis!V$8,IF(H243=Kalenderbasis!W$7,Kalenderbasis!W$8,IF(H243=Kalenderbasis!X$7,Kalenderbasis!X$8,IF(H243=Kalenderbasis!Y$7,Kalenderbasis!Y$8,IF(H243=Kalenderbasis!Z$7,Kalenderbasis!Z$8,IF(H243=Kalenderbasis!AA$7,Kalenderbasis!AA$8,IF(H243=Kalenderbasis!AB$7,Kalenderbasis!AB$8,IF(H243=Kalenderbasis!O$7,Kalenderbasis!O$8,IF(H243=Kalenderbasis!P$7,Kalenderbasis!P$8,""))))))))))))))))))))))</f>
        <v/>
      </c>
      <c r="J243" s="20" t="str">
        <f t="shared" si="73"/>
        <v>Burggraben</v>
      </c>
      <c r="K243" s="25" t="s">
        <v>12</v>
      </c>
      <c r="L243" s="22"/>
      <c r="M243" s="22"/>
      <c r="N243" s="22"/>
      <c r="O243" s="22"/>
      <c r="P243" s="22"/>
      <c r="Q243" s="22"/>
      <c r="R243" s="22"/>
      <c r="S243" s="35"/>
      <c r="U243" s="20" t="str">
        <f t="shared" si="70"/>
        <v/>
      </c>
      <c r="V243" s="13">
        <f t="shared" si="71"/>
        <v>1</v>
      </c>
      <c r="W243" s="13">
        <f>SUM(V$2:V243)</f>
        <v>54</v>
      </c>
      <c r="AA243" s="13">
        <f t="shared" si="74"/>
        <v>0</v>
      </c>
      <c r="AD243" s="20">
        <f t="shared" si="76"/>
        <v>0</v>
      </c>
      <c r="AE243" s="20">
        <f t="shared" si="76"/>
        <v>0</v>
      </c>
      <c r="AF243" s="20">
        <f t="shared" si="75"/>
        <v>0</v>
      </c>
      <c r="AG243" s="20">
        <f t="shared" si="75"/>
        <v>0</v>
      </c>
      <c r="AH243" s="20">
        <f t="shared" si="75"/>
        <v>0</v>
      </c>
      <c r="AI243" s="20">
        <f t="shared" si="75"/>
        <v>0</v>
      </c>
      <c r="AJ243" s="20">
        <f t="shared" si="75"/>
        <v>0</v>
      </c>
      <c r="AK243" s="20"/>
      <c r="AL243" s="20"/>
      <c r="AM243" s="20">
        <f t="shared" si="69"/>
        <v>1</v>
      </c>
      <c r="AN243" s="20">
        <f t="shared" si="78"/>
        <v>0</v>
      </c>
      <c r="AO243" s="20">
        <f t="shared" si="78"/>
        <v>0</v>
      </c>
      <c r="AP243" s="20">
        <f t="shared" si="78"/>
        <v>0</v>
      </c>
      <c r="AQ243" s="20">
        <f t="shared" si="78"/>
        <v>0</v>
      </c>
      <c r="AR243" s="20">
        <f t="shared" si="78"/>
        <v>0</v>
      </c>
      <c r="AS243" s="20">
        <f t="shared" si="78"/>
        <v>0</v>
      </c>
    </row>
    <row r="244" spans="1:45" x14ac:dyDescent="0.25">
      <c r="A244" s="13" t="str">
        <f>IF(MAX(W$2:W244)=W243,"",MAX(W$2:W244))</f>
        <v/>
      </c>
      <c r="B244" s="34"/>
      <c r="C244" s="20"/>
      <c r="D244" s="20"/>
      <c r="E244" s="23" t="str">
        <f>IF(H244=Kalenderbasis!AH$11,Kalenderbasis!AK$11,IF(H244=Kalenderbasis!AH$12,Kalenderbasis!AK$12,IF(H244=Kalenderbasis!AH$13,Kalenderbasis!AK$13,IF(H244=Kalenderbasis!AH$14,Kalenderbasis!AK$14,IF(H244=Kalenderbasis!AH$15,Kalenderbasis!AK$15,IF(H244=Kalenderbasis!AH$16,Kalenderbasis!AK$16,IF(H244=Kalenderbasis!AH$17,Kalenderbasis!AK$17,IF(H244=Kalenderbasis!AH$18,Kalenderbasis!AK$18,""))))))))</f>
        <v/>
      </c>
      <c r="F244" s="43" t="str">
        <f>IF(C244="K",MAX(F$2:F243)+1,"")</f>
        <v/>
      </c>
      <c r="G244" s="20">
        <f t="shared" si="72"/>
        <v>6</v>
      </c>
      <c r="H244" s="21">
        <f t="shared" si="77"/>
        <v>45898</v>
      </c>
      <c r="I244" s="24" t="str">
        <f>IF(H244=Kalenderbasis!N$7,"Aschermittwoch",IF(H244=Kalenderbasis!H$7,"Karfreitag",IF(H244=Kalenderbasis!F$7,"Ostersonntag",IF(H244=Kalenderbasis!G$7,"Ostermontag",IF(H244=Kalenderbasis!J$7,"Christi Himmelfahrt",IF(H244=Kalenderbasis!K$7,"Pfingst-Sonntag",IF(H244=Kalenderbasis!L$7,"Pfingst-Montag",IF(H244=Kalenderbasis!M$7,"Fronleichnam",IF(H244=Kalenderbasis!Q$7,Kalenderbasis!Q$8,IF(H244=Kalenderbasis!R$7,Kalenderbasis!R$8,IF(H244=Kalenderbasis!S$7,Kalenderbasis!S$8,IF(H244=Kalenderbasis!T$7,Kalenderbasis!T$8,IF(H244=Kalenderbasis!U$7,Kalenderbasis!U$8,IF(H244=Kalenderbasis!V$7,Kalenderbasis!V$8,IF(H244=Kalenderbasis!W$7,Kalenderbasis!W$8,IF(H244=Kalenderbasis!X$7,Kalenderbasis!X$8,IF(H244=Kalenderbasis!Y$7,Kalenderbasis!Y$8,IF(H244=Kalenderbasis!Z$7,Kalenderbasis!Z$8,IF(H244=Kalenderbasis!AA$7,Kalenderbasis!AA$8,IF(H244=Kalenderbasis!AB$7,Kalenderbasis!AB$8,IF(H244=Kalenderbasis!O$7,Kalenderbasis!O$8,IF(H244=Kalenderbasis!P$7,Kalenderbasis!P$8,""))))))))))))))))))))))</f>
        <v/>
      </c>
      <c r="J244" s="20" t="str">
        <f t="shared" si="73"/>
        <v/>
      </c>
      <c r="K244" s="25"/>
      <c r="L244" s="22"/>
      <c r="M244" s="22"/>
      <c r="N244" s="22"/>
      <c r="O244" s="22"/>
      <c r="P244" s="22"/>
      <c r="Q244" s="22"/>
      <c r="R244" s="22"/>
      <c r="S244" s="35"/>
      <c r="U244" s="20" t="str">
        <f t="shared" si="70"/>
        <v/>
      </c>
      <c r="V244" s="13">
        <f t="shared" si="71"/>
        <v>0</v>
      </c>
      <c r="W244" s="13">
        <f>SUM(V$2:V244)</f>
        <v>54</v>
      </c>
      <c r="AA244" s="13">
        <f t="shared" si="74"/>
        <v>0</v>
      </c>
      <c r="AD244" s="20">
        <f t="shared" si="76"/>
        <v>0</v>
      </c>
      <c r="AE244" s="20">
        <f t="shared" si="76"/>
        <v>0</v>
      </c>
      <c r="AF244" s="20">
        <f t="shared" si="75"/>
        <v>0</v>
      </c>
      <c r="AG244" s="20">
        <f t="shared" si="75"/>
        <v>0</v>
      </c>
      <c r="AH244" s="20">
        <f t="shared" si="75"/>
        <v>0</v>
      </c>
      <c r="AI244" s="20">
        <f t="shared" si="75"/>
        <v>0</v>
      </c>
      <c r="AJ244" s="20">
        <f t="shared" si="75"/>
        <v>0</v>
      </c>
      <c r="AK244" s="20"/>
      <c r="AL244" s="20"/>
      <c r="AM244" s="20">
        <f t="shared" si="69"/>
        <v>0</v>
      </c>
      <c r="AN244" s="20">
        <f t="shared" si="78"/>
        <v>0</v>
      </c>
      <c r="AO244" s="20">
        <f t="shared" si="78"/>
        <v>0</v>
      </c>
      <c r="AP244" s="20">
        <f t="shared" si="78"/>
        <v>0</v>
      </c>
      <c r="AQ244" s="20">
        <f t="shared" si="78"/>
        <v>0</v>
      </c>
      <c r="AR244" s="20">
        <f t="shared" si="78"/>
        <v>0</v>
      </c>
      <c r="AS244" s="20">
        <f t="shared" si="78"/>
        <v>0</v>
      </c>
    </row>
    <row r="245" spans="1:45" x14ac:dyDescent="0.25">
      <c r="A245" s="13" t="str">
        <f>IF(MAX(W$2:W245)=W244,"",MAX(W$2:W245))</f>
        <v/>
      </c>
      <c r="B245" s="34"/>
      <c r="C245" s="20"/>
      <c r="D245" s="20"/>
      <c r="E245" s="23" t="str">
        <f>IF(H245=Kalenderbasis!AH$11,Kalenderbasis!AK$11,IF(H245=Kalenderbasis!AH$12,Kalenderbasis!AK$12,IF(H245=Kalenderbasis!AH$13,Kalenderbasis!AK$13,IF(H245=Kalenderbasis!AH$14,Kalenderbasis!AK$14,IF(H245=Kalenderbasis!AH$15,Kalenderbasis!AK$15,IF(H245=Kalenderbasis!AH$16,Kalenderbasis!AK$16,IF(H245=Kalenderbasis!AH$17,Kalenderbasis!AK$17,IF(H245=Kalenderbasis!AH$18,Kalenderbasis!AK$18,""))))))))</f>
        <v/>
      </c>
      <c r="F245" s="43" t="str">
        <f>IF(C245="K",MAX(F$2:F244)+1,"")</f>
        <v/>
      </c>
      <c r="G245" s="20">
        <f t="shared" si="72"/>
        <v>7</v>
      </c>
      <c r="H245" s="21">
        <f t="shared" si="77"/>
        <v>45899</v>
      </c>
      <c r="I245" s="24" t="str">
        <f>IF(H245=Kalenderbasis!N$7,"Aschermittwoch",IF(H245=Kalenderbasis!H$7,"Karfreitag",IF(H245=Kalenderbasis!F$7,"Ostersonntag",IF(H245=Kalenderbasis!G$7,"Ostermontag",IF(H245=Kalenderbasis!J$7,"Christi Himmelfahrt",IF(H245=Kalenderbasis!K$7,"Pfingst-Sonntag",IF(H245=Kalenderbasis!L$7,"Pfingst-Montag",IF(H245=Kalenderbasis!M$7,"Fronleichnam",IF(H245=Kalenderbasis!Q$7,Kalenderbasis!Q$8,IF(H245=Kalenderbasis!R$7,Kalenderbasis!R$8,IF(H245=Kalenderbasis!S$7,Kalenderbasis!S$8,IF(H245=Kalenderbasis!T$7,Kalenderbasis!T$8,IF(H245=Kalenderbasis!U$7,Kalenderbasis!U$8,IF(H245=Kalenderbasis!V$7,Kalenderbasis!V$8,IF(H245=Kalenderbasis!W$7,Kalenderbasis!W$8,IF(H245=Kalenderbasis!X$7,Kalenderbasis!X$8,IF(H245=Kalenderbasis!Y$7,Kalenderbasis!Y$8,IF(H245=Kalenderbasis!Z$7,Kalenderbasis!Z$8,IF(H245=Kalenderbasis!AA$7,Kalenderbasis!AA$8,IF(H245=Kalenderbasis!AB$7,Kalenderbasis!AB$8,IF(H245=Kalenderbasis!O$7,Kalenderbasis!O$8,IF(H245=Kalenderbasis!P$7,Kalenderbasis!P$8,""))))))))))))))))))))))</f>
        <v/>
      </c>
      <c r="J245" s="20" t="str">
        <f t="shared" si="73"/>
        <v/>
      </c>
      <c r="K245" s="25"/>
      <c r="L245" s="22"/>
      <c r="M245" s="22"/>
      <c r="N245" s="22"/>
      <c r="O245" s="22"/>
      <c r="P245" s="22"/>
      <c r="Q245" s="22"/>
      <c r="R245" s="22"/>
      <c r="S245" s="35"/>
      <c r="U245" s="20" t="str">
        <f t="shared" si="70"/>
        <v/>
      </c>
      <c r="V245" s="13">
        <f t="shared" si="71"/>
        <v>0</v>
      </c>
      <c r="W245" s="13">
        <f>SUM(V$2:V245)</f>
        <v>54</v>
      </c>
      <c r="AA245" s="13">
        <f t="shared" si="74"/>
        <v>0</v>
      </c>
      <c r="AD245" s="20">
        <f t="shared" si="76"/>
        <v>0</v>
      </c>
      <c r="AE245" s="20">
        <f t="shared" si="76"/>
        <v>0</v>
      </c>
      <c r="AF245" s="20">
        <f t="shared" si="75"/>
        <v>0</v>
      </c>
      <c r="AG245" s="20">
        <f t="shared" si="75"/>
        <v>0</v>
      </c>
      <c r="AH245" s="20">
        <f t="shared" si="75"/>
        <v>0</v>
      </c>
      <c r="AI245" s="20">
        <f t="shared" si="75"/>
        <v>0</v>
      </c>
      <c r="AJ245" s="20">
        <f t="shared" si="75"/>
        <v>0</v>
      </c>
      <c r="AK245" s="20"/>
      <c r="AL245" s="20"/>
      <c r="AM245" s="20">
        <f t="shared" si="69"/>
        <v>0</v>
      </c>
      <c r="AN245" s="20">
        <f t="shared" si="78"/>
        <v>0</v>
      </c>
      <c r="AO245" s="20">
        <f t="shared" si="78"/>
        <v>0</v>
      </c>
      <c r="AP245" s="20">
        <f t="shared" si="78"/>
        <v>0</v>
      </c>
      <c r="AQ245" s="20">
        <f t="shared" si="78"/>
        <v>0</v>
      </c>
      <c r="AR245" s="20">
        <f t="shared" si="78"/>
        <v>0</v>
      </c>
      <c r="AS245" s="20">
        <f t="shared" si="78"/>
        <v>0</v>
      </c>
    </row>
    <row r="246" spans="1:45" x14ac:dyDescent="0.25">
      <c r="A246" s="13" t="str">
        <f>IF(MAX(W$2:W246)=W245,"",MAX(W$2:W246))</f>
        <v/>
      </c>
      <c r="B246" s="34"/>
      <c r="C246" s="20"/>
      <c r="D246" s="20"/>
      <c r="E246" s="23" t="str">
        <f>IF(H246=Kalenderbasis!AH$11,Kalenderbasis!AK$11,IF(H246=Kalenderbasis!AH$12,Kalenderbasis!AK$12,IF(H246=Kalenderbasis!AH$13,Kalenderbasis!AK$13,IF(H246=Kalenderbasis!AH$14,Kalenderbasis!AK$14,IF(H246=Kalenderbasis!AH$15,Kalenderbasis!AK$15,IF(H246=Kalenderbasis!AH$16,Kalenderbasis!AK$16,IF(H246=Kalenderbasis!AH$17,Kalenderbasis!AK$17,IF(H246=Kalenderbasis!AH$18,Kalenderbasis!AK$18,""))))))))</f>
        <v/>
      </c>
      <c r="F246" s="43" t="str">
        <f>IF(C246="K",MAX(F$2:F245)+1,"")</f>
        <v/>
      </c>
      <c r="G246" s="20">
        <f t="shared" si="72"/>
        <v>1</v>
      </c>
      <c r="H246" s="21">
        <f t="shared" si="77"/>
        <v>45900</v>
      </c>
      <c r="I246" s="24" t="str">
        <f>IF(H246=Kalenderbasis!N$7,"Aschermittwoch",IF(H246=Kalenderbasis!H$7,"Karfreitag",IF(H246=Kalenderbasis!F$7,"Ostersonntag",IF(H246=Kalenderbasis!G$7,"Ostermontag",IF(H246=Kalenderbasis!J$7,"Christi Himmelfahrt",IF(H246=Kalenderbasis!K$7,"Pfingst-Sonntag",IF(H246=Kalenderbasis!L$7,"Pfingst-Montag",IF(H246=Kalenderbasis!M$7,"Fronleichnam",IF(H246=Kalenderbasis!Q$7,Kalenderbasis!Q$8,IF(H246=Kalenderbasis!R$7,Kalenderbasis!R$8,IF(H246=Kalenderbasis!S$7,Kalenderbasis!S$8,IF(H246=Kalenderbasis!T$7,Kalenderbasis!T$8,IF(H246=Kalenderbasis!U$7,Kalenderbasis!U$8,IF(H246=Kalenderbasis!V$7,Kalenderbasis!V$8,IF(H246=Kalenderbasis!W$7,Kalenderbasis!W$8,IF(H246=Kalenderbasis!X$7,Kalenderbasis!X$8,IF(H246=Kalenderbasis!Y$7,Kalenderbasis!Y$8,IF(H246=Kalenderbasis!Z$7,Kalenderbasis!Z$8,IF(H246=Kalenderbasis!AA$7,Kalenderbasis!AA$8,IF(H246=Kalenderbasis!AB$7,Kalenderbasis!AB$8,IF(H246=Kalenderbasis!O$7,Kalenderbasis!O$8,IF(H246=Kalenderbasis!P$7,Kalenderbasis!P$8,""))))))))))))))))))))))</f>
        <v/>
      </c>
      <c r="J246" s="20" t="str">
        <f t="shared" si="73"/>
        <v/>
      </c>
      <c r="K246" s="25"/>
      <c r="L246" s="22"/>
      <c r="M246" s="22"/>
      <c r="N246" s="22"/>
      <c r="O246" s="22"/>
      <c r="P246" s="22"/>
      <c r="Q246" s="22"/>
      <c r="R246" s="22"/>
      <c r="S246" s="35"/>
      <c r="U246" s="20" t="str">
        <f t="shared" si="70"/>
        <v/>
      </c>
      <c r="V246" s="13">
        <f t="shared" si="71"/>
        <v>0</v>
      </c>
      <c r="W246" s="13">
        <f>SUM(V$2:V246)</f>
        <v>54</v>
      </c>
      <c r="AA246" s="13">
        <f t="shared" si="74"/>
        <v>0</v>
      </c>
      <c r="AD246" s="20">
        <f t="shared" si="76"/>
        <v>0</v>
      </c>
      <c r="AE246" s="20">
        <f t="shared" si="76"/>
        <v>0</v>
      </c>
      <c r="AF246" s="20">
        <f t="shared" si="75"/>
        <v>0</v>
      </c>
      <c r="AG246" s="20">
        <f t="shared" si="75"/>
        <v>0</v>
      </c>
      <c r="AH246" s="20">
        <f t="shared" si="75"/>
        <v>0</v>
      </c>
      <c r="AI246" s="20">
        <f t="shared" si="75"/>
        <v>0</v>
      </c>
      <c r="AJ246" s="20">
        <f t="shared" si="75"/>
        <v>0</v>
      </c>
      <c r="AK246" s="20"/>
      <c r="AL246" s="20"/>
      <c r="AM246" s="20">
        <f t="shared" si="69"/>
        <v>0</v>
      </c>
      <c r="AN246" s="20">
        <f t="shared" si="78"/>
        <v>0</v>
      </c>
      <c r="AO246" s="20">
        <f t="shared" si="78"/>
        <v>0</v>
      </c>
      <c r="AP246" s="20">
        <f t="shared" si="78"/>
        <v>0</v>
      </c>
      <c r="AQ246" s="20">
        <f t="shared" si="78"/>
        <v>0</v>
      </c>
      <c r="AR246" s="20">
        <f t="shared" si="78"/>
        <v>0</v>
      </c>
      <c r="AS246" s="20">
        <f t="shared" si="78"/>
        <v>0</v>
      </c>
    </row>
    <row r="247" spans="1:45" x14ac:dyDescent="0.25">
      <c r="A247" s="13" t="str">
        <f>IF(MAX(W$2:W247)=W246,"",MAX(W$2:W247))</f>
        <v/>
      </c>
      <c r="B247" s="34"/>
      <c r="C247" s="20"/>
      <c r="D247" s="20"/>
      <c r="E247" s="23" t="str">
        <f>IF(H247=Kalenderbasis!AH$11,Kalenderbasis!AK$11,IF(H247=Kalenderbasis!AH$12,Kalenderbasis!AK$12,IF(H247=Kalenderbasis!AH$13,Kalenderbasis!AK$13,IF(H247=Kalenderbasis!AH$14,Kalenderbasis!AK$14,IF(H247=Kalenderbasis!AH$15,Kalenderbasis!AK$15,IF(H247=Kalenderbasis!AH$16,Kalenderbasis!AK$16,IF(H247=Kalenderbasis!AH$17,Kalenderbasis!AK$17,IF(H247=Kalenderbasis!AH$18,Kalenderbasis!AK$18,""))))))))</f>
        <v/>
      </c>
      <c r="F247" s="43" t="str">
        <f>IF(C247="K",MAX(F$2:F246)+1,"")</f>
        <v/>
      </c>
      <c r="G247" s="20">
        <f t="shared" si="72"/>
        <v>2</v>
      </c>
      <c r="H247" s="21">
        <f t="shared" si="77"/>
        <v>45901</v>
      </c>
      <c r="I247" s="24" t="str">
        <f>IF(H247=Kalenderbasis!N$7,"Aschermittwoch",IF(H247=Kalenderbasis!H$7,"Karfreitag",IF(H247=Kalenderbasis!F$7,"Ostersonntag",IF(H247=Kalenderbasis!G$7,"Ostermontag",IF(H247=Kalenderbasis!J$7,"Christi Himmelfahrt",IF(H247=Kalenderbasis!K$7,"Pfingst-Sonntag",IF(H247=Kalenderbasis!L$7,"Pfingst-Montag",IF(H247=Kalenderbasis!M$7,"Fronleichnam",IF(H247=Kalenderbasis!Q$7,Kalenderbasis!Q$8,IF(H247=Kalenderbasis!R$7,Kalenderbasis!R$8,IF(H247=Kalenderbasis!S$7,Kalenderbasis!S$8,IF(H247=Kalenderbasis!T$7,Kalenderbasis!T$8,IF(H247=Kalenderbasis!U$7,Kalenderbasis!U$8,IF(H247=Kalenderbasis!V$7,Kalenderbasis!V$8,IF(H247=Kalenderbasis!W$7,Kalenderbasis!W$8,IF(H247=Kalenderbasis!X$7,Kalenderbasis!X$8,IF(H247=Kalenderbasis!Y$7,Kalenderbasis!Y$8,IF(H247=Kalenderbasis!Z$7,Kalenderbasis!Z$8,IF(H247=Kalenderbasis!AA$7,Kalenderbasis!AA$8,IF(H247=Kalenderbasis!AB$7,Kalenderbasis!AB$8,IF(H247=Kalenderbasis!O$7,Kalenderbasis!O$8,IF(H247=Kalenderbasis!P$7,Kalenderbasis!P$8,""))))))))))))))))))))))</f>
        <v/>
      </c>
      <c r="J247" s="20" t="str">
        <f t="shared" si="73"/>
        <v/>
      </c>
      <c r="K247" s="25"/>
      <c r="L247" s="22"/>
      <c r="M247" s="22"/>
      <c r="N247" s="22"/>
      <c r="O247" s="22"/>
      <c r="P247" s="22"/>
      <c r="Q247" s="22"/>
      <c r="R247" s="22"/>
      <c r="S247" s="35"/>
      <c r="U247" s="20" t="str">
        <f t="shared" si="70"/>
        <v/>
      </c>
      <c r="V247" s="13">
        <f t="shared" si="71"/>
        <v>0</v>
      </c>
      <c r="W247" s="13">
        <f>SUM(V$2:V247)</f>
        <v>54</v>
      </c>
      <c r="AA247" s="13">
        <f t="shared" si="74"/>
        <v>0</v>
      </c>
      <c r="AD247" s="20">
        <f t="shared" si="76"/>
        <v>0</v>
      </c>
      <c r="AE247" s="20">
        <f t="shared" si="76"/>
        <v>0</v>
      </c>
      <c r="AF247" s="20">
        <f t="shared" si="75"/>
        <v>0</v>
      </c>
      <c r="AG247" s="20">
        <f t="shared" si="75"/>
        <v>0</v>
      </c>
      <c r="AH247" s="20">
        <f t="shared" si="75"/>
        <v>0</v>
      </c>
      <c r="AI247" s="20">
        <f t="shared" si="75"/>
        <v>0</v>
      </c>
      <c r="AJ247" s="20">
        <f t="shared" si="75"/>
        <v>0</v>
      </c>
      <c r="AK247" s="20"/>
      <c r="AL247" s="20"/>
      <c r="AM247" s="20">
        <f t="shared" si="69"/>
        <v>0</v>
      </c>
      <c r="AN247" s="20">
        <f t="shared" si="78"/>
        <v>0</v>
      </c>
      <c r="AO247" s="20">
        <f t="shared" si="78"/>
        <v>0</v>
      </c>
      <c r="AP247" s="20">
        <f t="shared" si="78"/>
        <v>0</v>
      </c>
      <c r="AQ247" s="20">
        <f t="shared" si="78"/>
        <v>0</v>
      </c>
      <c r="AR247" s="20">
        <f t="shared" si="78"/>
        <v>0</v>
      </c>
      <c r="AS247" s="20">
        <f t="shared" si="78"/>
        <v>0</v>
      </c>
    </row>
    <row r="248" spans="1:45" x14ac:dyDescent="0.25">
      <c r="A248" s="13" t="str">
        <f>IF(MAX(W$2:W248)=W247,"",MAX(W$2:W248))</f>
        <v/>
      </c>
      <c r="B248" s="34"/>
      <c r="C248" s="20"/>
      <c r="D248" s="20"/>
      <c r="E248" s="23" t="str">
        <f>IF(H248=Kalenderbasis!AH$11,Kalenderbasis!AK$11,IF(H248=Kalenderbasis!AH$12,Kalenderbasis!AK$12,IF(H248=Kalenderbasis!AH$13,Kalenderbasis!AK$13,IF(H248=Kalenderbasis!AH$14,Kalenderbasis!AK$14,IF(H248=Kalenderbasis!AH$15,Kalenderbasis!AK$15,IF(H248=Kalenderbasis!AH$16,Kalenderbasis!AK$16,IF(H248=Kalenderbasis!AH$17,Kalenderbasis!AK$17,IF(H248=Kalenderbasis!AH$18,Kalenderbasis!AK$18,""))))))))</f>
        <v/>
      </c>
      <c r="F248" s="43" t="str">
        <f>IF(C248="K",MAX(F$2:F247)+1,"")</f>
        <v/>
      </c>
      <c r="G248" s="20">
        <f t="shared" si="72"/>
        <v>3</v>
      </c>
      <c r="H248" s="21">
        <f t="shared" si="77"/>
        <v>45902</v>
      </c>
      <c r="I248" s="24" t="str">
        <f>IF(H248=Kalenderbasis!N$7,"Aschermittwoch",IF(H248=Kalenderbasis!H$7,"Karfreitag",IF(H248=Kalenderbasis!F$7,"Ostersonntag",IF(H248=Kalenderbasis!G$7,"Ostermontag",IF(H248=Kalenderbasis!J$7,"Christi Himmelfahrt",IF(H248=Kalenderbasis!K$7,"Pfingst-Sonntag",IF(H248=Kalenderbasis!L$7,"Pfingst-Montag",IF(H248=Kalenderbasis!M$7,"Fronleichnam",IF(H248=Kalenderbasis!Q$7,Kalenderbasis!Q$8,IF(H248=Kalenderbasis!R$7,Kalenderbasis!R$8,IF(H248=Kalenderbasis!S$7,Kalenderbasis!S$8,IF(H248=Kalenderbasis!T$7,Kalenderbasis!T$8,IF(H248=Kalenderbasis!U$7,Kalenderbasis!U$8,IF(H248=Kalenderbasis!V$7,Kalenderbasis!V$8,IF(H248=Kalenderbasis!W$7,Kalenderbasis!W$8,IF(H248=Kalenderbasis!X$7,Kalenderbasis!X$8,IF(H248=Kalenderbasis!Y$7,Kalenderbasis!Y$8,IF(H248=Kalenderbasis!Z$7,Kalenderbasis!Z$8,IF(H248=Kalenderbasis!AA$7,Kalenderbasis!AA$8,IF(H248=Kalenderbasis!AB$7,Kalenderbasis!AB$8,IF(H248=Kalenderbasis!O$7,Kalenderbasis!O$8,IF(H248=Kalenderbasis!P$7,Kalenderbasis!P$8,""))))))))))))))))))))))</f>
        <v/>
      </c>
      <c r="J248" s="20" t="str">
        <f t="shared" si="73"/>
        <v/>
      </c>
      <c r="K248" s="25"/>
      <c r="L248" s="22"/>
      <c r="M248" s="22"/>
      <c r="N248" s="22"/>
      <c r="O248" s="22"/>
      <c r="P248" s="22"/>
      <c r="Q248" s="22"/>
      <c r="R248" s="22"/>
      <c r="S248" s="35"/>
      <c r="U248" s="20" t="str">
        <f t="shared" si="70"/>
        <v/>
      </c>
      <c r="V248" s="13">
        <f t="shared" si="71"/>
        <v>0</v>
      </c>
      <c r="W248" s="13">
        <f>SUM(V$2:V248)</f>
        <v>54</v>
      </c>
      <c r="AA248" s="13">
        <f t="shared" si="74"/>
        <v>0</v>
      </c>
      <c r="AD248" s="20">
        <f t="shared" si="76"/>
        <v>0</v>
      </c>
      <c r="AE248" s="20">
        <f t="shared" si="76"/>
        <v>0</v>
      </c>
      <c r="AF248" s="20">
        <f t="shared" si="75"/>
        <v>0</v>
      </c>
      <c r="AG248" s="20">
        <f t="shared" si="75"/>
        <v>0</v>
      </c>
      <c r="AH248" s="20">
        <f t="shared" si="75"/>
        <v>0</v>
      </c>
      <c r="AI248" s="20">
        <f t="shared" si="75"/>
        <v>0</v>
      </c>
      <c r="AJ248" s="20">
        <f t="shared" si="75"/>
        <v>0</v>
      </c>
      <c r="AK248" s="20"/>
      <c r="AL248" s="20"/>
      <c r="AM248" s="20">
        <f t="shared" si="69"/>
        <v>0</v>
      </c>
      <c r="AN248" s="20">
        <f t="shared" si="78"/>
        <v>0</v>
      </c>
      <c r="AO248" s="20">
        <f t="shared" si="78"/>
        <v>0</v>
      </c>
      <c r="AP248" s="20">
        <f t="shared" si="78"/>
        <v>0</v>
      </c>
      <c r="AQ248" s="20">
        <f t="shared" si="78"/>
        <v>0</v>
      </c>
      <c r="AR248" s="20">
        <f t="shared" si="78"/>
        <v>0</v>
      </c>
      <c r="AS248" s="20">
        <f t="shared" si="78"/>
        <v>0</v>
      </c>
    </row>
    <row r="249" spans="1:45" x14ac:dyDescent="0.25">
      <c r="A249" s="13" t="str">
        <f>IF(MAX(W$2:W249)=W248,"",MAX(W$2:W249))</f>
        <v/>
      </c>
      <c r="B249" s="34"/>
      <c r="C249" s="20"/>
      <c r="D249" s="20"/>
      <c r="E249" s="23" t="str">
        <f>IF(H249=Kalenderbasis!AH$11,Kalenderbasis!AK$11,IF(H249=Kalenderbasis!AH$12,Kalenderbasis!AK$12,IF(H249=Kalenderbasis!AH$13,Kalenderbasis!AK$13,IF(H249=Kalenderbasis!AH$14,Kalenderbasis!AK$14,IF(H249=Kalenderbasis!AH$15,Kalenderbasis!AK$15,IF(H249=Kalenderbasis!AH$16,Kalenderbasis!AK$16,IF(H249=Kalenderbasis!AH$17,Kalenderbasis!AK$17,IF(H249=Kalenderbasis!AH$18,Kalenderbasis!AK$18,""))))))))</f>
        <v/>
      </c>
      <c r="F249" s="43" t="str">
        <f>IF(C249="K",MAX(F$2:F248)+1,"")</f>
        <v/>
      </c>
      <c r="G249" s="20">
        <f t="shared" si="72"/>
        <v>4</v>
      </c>
      <c r="H249" s="21">
        <f t="shared" si="77"/>
        <v>45903</v>
      </c>
      <c r="I249" s="24" t="str">
        <f>IF(H249=Kalenderbasis!N$7,"Aschermittwoch",IF(H249=Kalenderbasis!H$7,"Karfreitag",IF(H249=Kalenderbasis!F$7,"Ostersonntag",IF(H249=Kalenderbasis!G$7,"Ostermontag",IF(H249=Kalenderbasis!J$7,"Christi Himmelfahrt",IF(H249=Kalenderbasis!K$7,"Pfingst-Sonntag",IF(H249=Kalenderbasis!L$7,"Pfingst-Montag",IF(H249=Kalenderbasis!M$7,"Fronleichnam",IF(H249=Kalenderbasis!Q$7,Kalenderbasis!Q$8,IF(H249=Kalenderbasis!R$7,Kalenderbasis!R$8,IF(H249=Kalenderbasis!S$7,Kalenderbasis!S$8,IF(H249=Kalenderbasis!T$7,Kalenderbasis!T$8,IF(H249=Kalenderbasis!U$7,Kalenderbasis!U$8,IF(H249=Kalenderbasis!V$7,Kalenderbasis!V$8,IF(H249=Kalenderbasis!W$7,Kalenderbasis!W$8,IF(H249=Kalenderbasis!X$7,Kalenderbasis!X$8,IF(H249=Kalenderbasis!Y$7,Kalenderbasis!Y$8,IF(H249=Kalenderbasis!Z$7,Kalenderbasis!Z$8,IF(H249=Kalenderbasis!AA$7,Kalenderbasis!AA$8,IF(H249=Kalenderbasis!AB$7,Kalenderbasis!AB$8,IF(H249=Kalenderbasis!O$7,Kalenderbasis!O$8,IF(H249=Kalenderbasis!P$7,Kalenderbasis!P$8,""))))))))))))))))))))))</f>
        <v/>
      </c>
      <c r="J249" s="20" t="str">
        <f t="shared" si="73"/>
        <v/>
      </c>
      <c r="K249" s="25"/>
      <c r="L249" s="22"/>
      <c r="M249" s="22"/>
      <c r="N249" s="22"/>
      <c r="O249" s="22"/>
      <c r="P249" s="22"/>
      <c r="Q249" s="22"/>
      <c r="R249" s="22"/>
      <c r="S249" s="35"/>
      <c r="U249" s="20" t="str">
        <f t="shared" si="70"/>
        <v/>
      </c>
      <c r="V249" s="13">
        <f t="shared" si="71"/>
        <v>0</v>
      </c>
      <c r="W249" s="13">
        <f>SUM(V$2:V249)</f>
        <v>54</v>
      </c>
      <c r="AA249" s="13">
        <f t="shared" si="74"/>
        <v>0</v>
      </c>
      <c r="AD249" s="20">
        <f t="shared" si="76"/>
        <v>0</v>
      </c>
      <c r="AE249" s="20">
        <f t="shared" si="76"/>
        <v>0</v>
      </c>
      <c r="AF249" s="20">
        <f t="shared" si="75"/>
        <v>0</v>
      </c>
      <c r="AG249" s="20">
        <f t="shared" si="75"/>
        <v>0</v>
      </c>
      <c r="AH249" s="20">
        <f t="shared" si="75"/>
        <v>0</v>
      </c>
      <c r="AI249" s="20">
        <f t="shared" si="75"/>
        <v>0</v>
      </c>
      <c r="AJ249" s="20">
        <f t="shared" si="75"/>
        <v>0</v>
      </c>
      <c r="AK249" s="20"/>
      <c r="AL249" s="20"/>
      <c r="AM249" s="20">
        <f t="shared" si="69"/>
        <v>0</v>
      </c>
      <c r="AN249" s="20">
        <f t="shared" si="78"/>
        <v>0</v>
      </c>
      <c r="AO249" s="20">
        <f t="shared" si="78"/>
        <v>0</v>
      </c>
      <c r="AP249" s="20">
        <f t="shared" si="78"/>
        <v>0</v>
      </c>
      <c r="AQ249" s="20">
        <f t="shared" si="78"/>
        <v>0</v>
      </c>
      <c r="AR249" s="20">
        <f t="shared" si="78"/>
        <v>0</v>
      </c>
      <c r="AS249" s="20">
        <f t="shared" si="78"/>
        <v>0</v>
      </c>
    </row>
    <row r="250" spans="1:45" x14ac:dyDescent="0.25">
      <c r="A250" s="13">
        <f>IF(MAX(W$2:W250)=W249,"",MAX(W$2:W250))</f>
        <v>55</v>
      </c>
      <c r="B250" s="34" t="s">
        <v>28</v>
      </c>
      <c r="C250" s="20" t="s">
        <v>44</v>
      </c>
      <c r="D250" s="20"/>
      <c r="E250" s="23" t="str">
        <f>IF(H250=Kalenderbasis!AH$11,Kalenderbasis!AK$11,IF(H250=Kalenderbasis!AH$12,Kalenderbasis!AK$12,IF(H250=Kalenderbasis!AH$13,Kalenderbasis!AK$13,IF(H250=Kalenderbasis!AH$14,Kalenderbasis!AK$14,IF(H250=Kalenderbasis!AH$15,Kalenderbasis!AK$15,IF(H250=Kalenderbasis!AH$16,Kalenderbasis!AK$16,IF(H250=Kalenderbasis!AH$17,Kalenderbasis!AK$17,IF(H250=Kalenderbasis!AH$18,Kalenderbasis!AK$18,""))))))))</f>
        <v/>
      </c>
      <c r="F250" s="43" t="str">
        <f>IF(C250="K",MAX(F$2:F249)+1,"")</f>
        <v/>
      </c>
      <c r="G250" s="20">
        <f t="shared" si="72"/>
        <v>5</v>
      </c>
      <c r="H250" s="21">
        <f t="shared" si="77"/>
        <v>45904</v>
      </c>
      <c r="I250" s="24" t="str">
        <f>IF(H250=Kalenderbasis!N$7,"Aschermittwoch",IF(H250=Kalenderbasis!H$7,"Karfreitag",IF(H250=Kalenderbasis!F$7,"Ostersonntag",IF(H250=Kalenderbasis!G$7,"Ostermontag",IF(H250=Kalenderbasis!J$7,"Christi Himmelfahrt",IF(H250=Kalenderbasis!K$7,"Pfingst-Sonntag",IF(H250=Kalenderbasis!L$7,"Pfingst-Montag",IF(H250=Kalenderbasis!M$7,"Fronleichnam",IF(H250=Kalenderbasis!Q$7,Kalenderbasis!Q$8,IF(H250=Kalenderbasis!R$7,Kalenderbasis!R$8,IF(H250=Kalenderbasis!S$7,Kalenderbasis!S$8,IF(H250=Kalenderbasis!T$7,Kalenderbasis!T$8,IF(H250=Kalenderbasis!U$7,Kalenderbasis!U$8,IF(H250=Kalenderbasis!V$7,Kalenderbasis!V$8,IF(H250=Kalenderbasis!W$7,Kalenderbasis!W$8,IF(H250=Kalenderbasis!X$7,Kalenderbasis!X$8,IF(H250=Kalenderbasis!Y$7,Kalenderbasis!Y$8,IF(H250=Kalenderbasis!Z$7,Kalenderbasis!Z$8,IF(H250=Kalenderbasis!AA$7,Kalenderbasis!AA$8,IF(H250=Kalenderbasis!AB$7,Kalenderbasis!AB$8,IF(H250=Kalenderbasis!O$7,Kalenderbasis!O$8,IF(H250=Kalenderbasis!P$7,Kalenderbasis!P$8,""))))))))))))))))))))))</f>
        <v/>
      </c>
      <c r="J250" s="20" t="s">
        <v>52</v>
      </c>
      <c r="K250" s="25" t="s">
        <v>12</v>
      </c>
      <c r="L250" s="22"/>
      <c r="M250" s="22"/>
      <c r="N250" s="22"/>
      <c r="O250" s="22"/>
      <c r="P250" s="22"/>
      <c r="Q250" s="22"/>
      <c r="R250" s="22"/>
      <c r="S250" s="35"/>
      <c r="U250" s="20" t="str">
        <f t="shared" si="70"/>
        <v/>
      </c>
      <c r="V250" s="13">
        <f t="shared" si="71"/>
        <v>1</v>
      </c>
      <c r="W250" s="13">
        <f>SUM(V$2:V250)</f>
        <v>55</v>
      </c>
      <c r="AA250" s="13">
        <f t="shared" si="74"/>
        <v>0</v>
      </c>
      <c r="AD250" s="20">
        <f t="shared" si="76"/>
        <v>0</v>
      </c>
      <c r="AE250" s="20">
        <f t="shared" si="76"/>
        <v>0</v>
      </c>
      <c r="AF250" s="20">
        <f t="shared" si="75"/>
        <v>0</v>
      </c>
      <c r="AG250" s="20">
        <f t="shared" si="75"/>
        <v>0</v>
      </c>
      <c r="AH250" s="20">
        <f t="shared" si="75"/>
        <v>0</v>
      </c>
      <c r="AI250" s="20">
        <f t="shared" si="75"/>
        <v>0</v>
      </c>
      <c r="AJ250" s="20">
        <f t="shared" si="75"/>
        <v>0</v>
      </c>
      <c r="AK250" s="20"/>
      <c r="AL250" s="20"/>
      <c r="AM250" s="20">
        <f t="shared" si="69"/>
        <v>1</v>
      </c>
      <c r="AN250" s="20">
        <f t="shared" si="78"/>
        <v>0</v>
      </c>
      <c r="AO250" s="20">
        <f t="shared" si="78"/>
        <v>0</v>
      </c>
      <c r="AP250" s="20">
        <f t="shared" si="78"/>
        <v>0</v>
      </c>
      <c r="AQ250" s="20">
        <f t="shared" si="78"/>
        <v>0</v>
      </c>
      <c r="AR250" s="20">
        <f t="shared" si="78"/>
        <v>0</v>
      </c>
      <c r="AS250" s="20">
        <f t="shared" si="78"/>
        <v>0</v>
      </c>
    </row>
    <row r="251" spans="1:45" x14ac:dyDescent="0.25">
      <c r="A251" s="13">
        <f>IF(MAX(W$2:W251)=W250,"",MAX(W$2:W251))</f>
        <v>56</v>
      </c>
      <c r="B251" s="34" t="s">
        <v>28</v>
      </c>
      <c r="C251" s="20" t="s">
        <v>29</v>
      </c>
      <c r="D251" s="20" t="s">
        <v>30</v>
      </c>
      <c r="E251" s="23" t="str">
        <f>IF(H251=Kalenderbasis!AH$11,Kalenderbasis!AK$11,IF(H251=Kalenderbasis!AH$12,Kalenderbasis!AK$12,IF(H251=Kalenderbasis!AH$13,Kalenderbasis!AK$13,IF(H251=Kalenderbasis!AH$14,Kalenderbasis!AK$14,IF(H251=Kalenderbasis!AH$15,Kalenderbasis!AK$15,IF(H251=Kalenderbasis!AH$16,Kalenderbasis!AK$16,IF(H251=Kalenderbasis!AH$17,Kalenderbasis!AK$17,IF(H251=Kalenderbasis!AH$18,Kalenderbasis!AK$18,""))))))))</f>
        <v/>
      </c>
      <c r="F251" s="43">
        <f>IF(C251="K",MAX(F$2:F250)+1,"")</f>
        <v>1286</v>
      </c>
      <c r="G251" s="20">
        <f t="shared" si="72"/>
        <v>6</v>
      </c>
      <c r="H251" s="21">
        <f t="shared" si="77"/>
        <v>45905</v>
      </c>
      <c r="I251" s="24" t="str">
        <f>IF(H251=Kalenderbasis!N$7,"Aschermittwoch",IF(H251=Kalenderbasis!H$7,"Karfreitag",IF(H251=Kalenderbasis!F$7,"Ostersonntag",IF(H251=Kalenderbasis!G$7,"Ostermontag",IF(H251=Kalenderbasis!J$7,"Christi Himmelfahrt",IF(H251=Kalenderbasis!K$7,"Pfingst-Sonntag",IF(H251=Kalenderbasis!L$7,"Pfingst-Montag",IF(H251=Kalenderbasis!M$7,"Fronleichnam",IF(H251=Kalenderbasis!Q$7,Kalenderbasis!Q$8,IF(H251=Kalenderbasis!R$7,Kalenderbasis!R$8,IF(H251=Kalenderbasis!S$7,Kalenderbasis!S$8,IF(H251=Kalenderbasis!T$7,Kalenderbasis!T$8,IF(H251=Kalenderbasis!U$7,Kalenderbasis!U$8,IF(H251=Kalenderbasis!V$7,Kalenderbasis!V$8,IF(H251=Kalenderbasis!W$7,Kalenderbasis!W$8,IF(H251=Kalenderbasis!X$7,Kalenderbasis!X$8,IF(H251=Kalenderbasis!Y$7,Kalenderbasis!Y$8,IF(H251=Kalenderbasis!Z$7,Kalenderbasis!Z$8,IF(H251=Kalenderbasis!AA$7,Kalenderbasis!AA$8,IF(H251=Kalenderbasis!AB$7,Kalenderbasis!AB$8,IF(H251=Kalenderbasis!O$7,Kalenderbasis!O$8,IF(H251=Kalenderbasis!P$7,Kalenderbasis!P$8,""))))))))))))))))))))))</f>
        <v/>
      </c>
      <c r="J251" s="20" t="s">
        <v>55</v>
      </c>
      <c r="K251" s="25"/>
      <c r="L251" s="22"/>
      <c r="M251" s="22" t="s">
        <v>12</v>
      </c>
      <c r="N251" s="22" t="s">
        <v>83</v>
      </c>
      <c r="O251" s="22" t="s">
        <v>18</v>
      </c>
      <c r="P251" s="22" t="s">
        <v>16</v>
      </c>
      <c r="Q251" s="22" t="s">
        <v>14</v>
      </c>
      <c r="R251" s="22" t="s">
        <v>21</v>
      </c>
      <c r="S251" s="35" t="s">
        <v>23</v>
      </c>
      <c r="U251" s="20" t="str">
        <f t="shared" si="70"/>
        <v/>
      </c>
      <c r="V251" s="13">
        <f t="shared" si="71"/>
        <v>1</v>
      </c>
      <c r="W251" s="13">
        <f>SUM(V$2:V251)</f>
        <v>56</v>
      </c>
      <c r="AA251" s="13">
        <f t="shared" si="74"/>
        <v>0</v>
      </c>
      <c r="AD251" s="20">
        <f t="shared" si="76"/>
        <v>0</v>
      </c>
      <c r="AE251" s="20">
        <f t="shared" si="76"/>
        <v>0</v>
      </c>
      <c r="AF251" s="20">
        <f t="shared" si="75"/>
        <v>0</v>
      </c>
      <c r="AG251" s="20">
        <f t="shared" si="75"/>
        <v>0</v>
      </c>
      <c r="AH251" s="20">
        <f t="shared" si="75"/>
        <v>0</v>
      </c>
      <c r="AI251" s="20">
        <f t="shared" si="75"/>
        <v>0</v>
      </c>
      <c r="AJ251" s="20">
        <f t="shared" si="75"/>
        <v>0</v>
      </c>
      <c r="AK251" s="20"/>
      <c r="AL251" s="20"/>
      <c r="AM251" s="20">
        <f t="shared" si="69"/>
        <v>0</v>
      </c>
      <c r="AN251" s="20">
        <f t="shared" si="78"/>
        <v>0</v>
      </c>
      <c r="AO251" s="20">
        <f t="shared" si="78"/>
        <v>0</v>
      </c>
      <c r="AP251" s="20">
        <f t="shared" si="78"/>
        <v>0</v>
      </c>
      <c r="AQ251" s="20">
        <f t="shared" si="78"/>
        <v>0</v>
      </c>
      <c r="AR251" s="20">
        <f t="shared" si="78"/>
        <v>0</v>
      </c>
      <c r="AS251" s="20">
        <f t="shared" si="78"/>
        <v>0</v>
      </c>
    </row>
    <row r="252" spans="1:45" x14ac:dyDescent="0.25">
      <c r="A252" s="13">
        <f>IF(MAX(W$2:W252)=W251,"",MAX(W$2:W252))</f>
        <v>57</v>
      </c>
      <c r="B252" s="34" t="s">
        <v>28</v>
      </c>
      <c r="C252" s="20"/>
      <c r="D252" s="20" t="s">
        <v>30</v>
      </c>
      <c r="E252" s="23" t="str">
        <f>IF(H252=Kalenderbasis!AH$11,Kalenderbasis!AK$11,IF(H252=Kalenderbasis!AH$12,Kalenderbasis!AK$12,IF(H252=Kalenderbasis!AH$13,Kalenderbasis!AK$13,IF(H252=Kalenderbasis!AH$14,Kalenderbasis!AK$14,IF(H252=Kalenderbasis!AH$15,Kalenderbasis!AK$15,IF(H252=Kalenderbasis!AH$16,Kalenderbasis!AK$16,IF(H252=Kalenderbasis!AH$17,Kalenderbasis!AK$17,IF(H252=Kalenderbasis!AH$18,Kalenderbasis!AK$18,""))))))))</f>
        <v/>
      </c>
      <c r="F252" s="43" t="str">
        <f>IF(C252="K",MAX(F$2:F251)+1,"")</f>
        <v/>
      </c>
      <c r="G252" s="20">
        <f t="shared" si="72"/>
        <v>7</v>
      </c>
      <c r="H252" s="21">
        <f t="shared" si="77"/>
        <v>45906</v>
      </c>
      <c r="I252" s="24" t="str">
        <f>IF(H252=Kalenderbasis!N$7,"Aschermittwoch",IF(H252=Kalenderbasis!H$7,"Karfreitag",IF(H252=Kalenderbasis!F$7,"Ostersonntag",IF(H252=Kalenderbasis!G$7,"Ostermontag",IF(H252=Kalenderbasis!J$7,"Christi Himmelfahrt",IF(H252=Kalenderbasis!K$7,"Pfingst-Sonntag",IF(H252=Kalenderbasis!L$7,"Pfingst-Montag",IF(H252=Kalenderbasis!M$7,"Fronleichnam",IF(H252=Kalenderbasis!Q$7,Kalenderbasis!Q$8,IF(H252=Kalenderbasis!R$7,Kalenderbasis!R$8,IF(H252=Kalenderbasis!S$7,Kalenderbasis!S$8,IF(H252=Kalenderbasis!T$7,Kalenderbasis!T$8,IF(H252=Kalenderbasis!U$7,Kalenderbasis!U$8,IF(H252=Kalenderbasis!V$7,Kalenderbasis!V$8,IF(H252=Kalenderbasis!W$7,Kalenderbasis!W$8,IF(H252=Kalenderbasis!X$7,Kalenderbasis!X$8,IF(H252=Kalenderbasis!Y$7,Kalenderbasis!Y$8,IF(H252=Kalenderbasis!Z$7,Kalenderbasis!Z$8,IF(H252=Kalenderbasis!AA$7,Kalenderbasis!AA$8,IF(H252=Kalenderbasis!AB$7,Kalenderbasis!AB$8,IF(H252=Kalenderbasis!O$7,Kalenderbasis!O$8,IF(H252=Kalenderbasis!P$7,Kalenderbasis!P$8,""))))))))))))))))))))))</f>
        <v/>
      </c>
      <c r="J252" s="20" t="s">
        <v>53</v>
      </c>
      <c r="K252" s="25"/>
      <c r="L252" s="22"/>
      <c r="M252" s="22" t="s">
        <v>12</v>
      </c>
      <c r="N252" s="22" t="s">
        <v>83</v>
      </c>
      <c r="O252" s="22" t="s">
        <v>18</v>
      </c>
      <c r="P252" s="22" t="s">
        <v>16</v>
      </c>
      <c r="Q252" s="22" t="s">
        <v>14</v>
      </c>
      <c r="R252" s="22" t="s">
        <v>21</v>
      </c>
      <c r="S252" s="35" t="s">
        <v>23</v>
      </c>
      <c r="U252" s="20" t="str">
        <f t="shared" si="70"/>
        <v/>
      </c>
      <c r="V252" s="13">
        <f t="shared" si="71"/>
        <v>1</v>
      </c>
      <c r="W252" s="13">
        <f>SUM(V$2:V252)</f>
        <v>57</v>
      </c>
      <c r="AA252" s="13">
        <f t="shared" si="74"/>
        <v>0</v>
      </c>
      <c r="AD252" s="20">
        <f t="shared" si="76"/>
        <v>0</v>
      </c>
      <c r="AE252" s="20">
        <f t="shared" si="76"/>
        <v>0</v>
      </c>
      <c r="AF252" s="20">
        <f t="shared" si="75"/>
        <v>0</v>
      </c>
      <c r="AG252" s="20">
        <f t="shared" si="75"/>
        <v>0</v>
      </c>
      <c r="AH252" s="20">
        <f t="shared" si="75"/>
        <v>0</v>
      </c>
      <c r="AI252" s="20">
        <f t="shared" si="75"/>
        <v>0</v>
      </c>
      <c r="AJ252" s="20">
        <f t="shared" si="75"/>
        <v>0</v>
      </c>
      <c r="AK252" s="20"/>
      <c r="AL252" s="20"/>
      <c r="AM252" s="20">
        <f t="shared" si="69"/>
        <v>0</v>
      </c>
      <c r="AN252" s="20">
        <f t="shared" si="78"/>
        <v>0</v>
      </c>
      <c r="AO252" s="20">
        <f t="shared" si="78"/>
        <v>0</v>
      </c>
      <c r="AP252" s="20">
        <f t="shared" si="78"/>
        <v>0</v>
      </c>
      <c r="AQ252" s="20">
        <f t="shared" si="78"/>
        <v>0</v>
      </c>
      <c r="AR252" s="20">
        <f t="shared" si="78"/>
        <v>0</v>
      </c>
      <c r="AS252" s="20">
        <f t="shared" si="78"/>
        <v>0</v>
      </c>
    </row>
    <row r="253" spans="1:45" x14ac:dyDescent="0.25">
      <c r="A253" s="13">
        <f>IF(MAX(W$2:W253)=W252,"",MAX(W$2:W253))</f>
        <v>58</v>
      </c>
      <c r="B253" s="34" t="s">
        <v>28</v>
      </c>
      <c r="C253" s="20"/>
      <c r="D253" s="20" t="s">
        <v>30</v>
      </c>
      <c r="E253" s="23" t="str">
        <f>IF(H253=Kalenderbasis!AH$11,Kalenderbasis!AK$11,IF(H253=Kalenderbasis!AH$12,Kalenderbasis!AK$12,IF(H253=Kalenderbasis!AH$13,Kalenderbasis!AK$13,IF(H253=Kalenderbasis!AH$14,Kalenderbasis!AK$14,IF(H253=Kalenderbasis!AH$15,Kalenderbasis!AK$15,IF(H253=Kalenderbasis!AH$16,Kalenderbasis!AK$16,IF(H253=Kalenderbasis!AH$17,Kalenderbasis!AK$17,IF(H253=Kalenderbasis!AH$18,Kalenderbasis!AK$18,""))))))))</f>
        <v/>
      </c>
      <c r="F253" s="43" t="str">
        <f>IF(C253="K",MAX(F$2:F252)+1,"")</f>
        <v/>
      </c>
      <c r="G253" s="20">
        <f t="shared" si="72"/>
        <v>1</v>
      </c>
      <c r="H253" s="21">
        <f t="shared" si="77"/>
        <v>45907</v>
      </c>
      <c r="I253" s="24" t="str">
        <f>IF(H253=Kalenderbasis!N$7,"Aschermittwoch",IF(H253=Kalenderbasis!H$7,"Karfreitag",IF(H253=Kalenderbasis!F$7,"Ostersonntag",IF(H253=Kalenderbasis!G$7,"Ostermontag",IF(H253=Kalenderbasis!J$7,"Christi Himmelfahrt",IF(H253=Kalenderbasis!K$7,"Pfingst-Sonntag",IF(H253=Kalenderbasis!L$7,"Pfingst-Montag",IF(H253=Kalenderbasis!M$7,"Fronleichnam",IF(H253=Kalenderbasis!Q$7,Kalenderbasis!Q$8,IF(H253=Kalenderbasis!R$7,Kalenderbasis!R$8,IF(H253=Kalenderbasis!S$7,Kalenderbasis!S$8,IF(H253=Kalenderbasis!T$7,Kalenderbasis!T$8,IF(H253=Kalenderbasis!U$7,Kalenderbasis!U$8,IF(H253=Kalenderbasis!V$7,Kalenderbasis!V$8,IF(H253=Kalenderbasis!W$7,Kalenderbasis!W$8,IF(H253=Kalenderbasis!X$7,Kalenderbasis!X$8,IF(H253=Kalenderbasis!Y$7,Kalenderbasis!Y$8,IF(H253=Kalenderbasis!Z$7,Kalenderbasis!Z$8,IF(H253=Kalenderbasis!AA$7,Kalenderbasis!AA$8,IF(H253=Kalenderbasis!AB$7,Kalenderbasis!AB$8,IF(H253=Kalenderbasis!O$7,Kalenderbasis!O$8,IF(H253=Kalenderbasis!P$7,Kalenderbasis!P$8,""))))))))))))))))))))))</f>
        <v/>
      </c>
      <c r="J253" s="20" t="s">
        <v>54</v>
      </c>
      <c r="K253" s="25"/>
      <c r="L253" s="22"/>
      <c r="M253" s="22" t="s">
        <v>12</v>
      </c>
      <c r="N253" s="22" t="s">
        <v>83</v>
      </c>
      <c r="O253" s="22" t="s">
        <v>18</v>
      </c>
      <c r="P253" s="22" t="s">
        <v>16</v>
      </c>
      <c r="Q253" s="22" t="s">
        <v>14</v>
      </c>
      <c r="R253" s="22" t="s">
        <v>21</v>
      </c>
      <c r="S253" s="35" t="s">
        <v>23</v>
      </c>
      <c r="U253" s="20" t="str">
        <f t="shared" si="70"/>
        <v/>
      </c>
      <c r="V253" s="13">
        <f t="shared" si="71"/>
        <v>1</v>
      </c>
      <c r="W253" s="13">
        <f>SUM(V$2:V253)</f>
        <v>58</v>
      </c>
      <c r="AA253" s="13">
        <f t="shared" si="74"/>
        <v>0</v>
      </c>
      <c r="AD253" s="20">
        <f t="shared" ref="AD253:AE284" si="79">IF(AND($C253="K",$K253=AD$1),1,0)</f>
        <v>0</v>
      </c>
      <c r="AE253" s="20">
        <f t="shared" si="79"/>
        <v>0</v>
      </c>
      <c r="AF253" s="20">
        <f t="shared" si="75"/>
        <v>0</v>
      </c>
      <c r="AG253" s="20">
        <f t="shared" si="75"/>
        <v>0</v>
      </c>
      <c r="AH253" s="20">
        <f t="shared" si="75"/>
        <v>0</v>
      </c>
      <c r="AI253" s="20">
        <f t="shared" si="75"/>
        <v>0</v>
      </c>
      <c r="AJ253" s="20">
        <f t="shared" si="75"/>
        <v>0</v>
      </c>
      <c r="AK253" s="20"/>
      <c r="AL253" s="20"/>
      <c r="AM253" s="20">
        <f t="shared" si="69"/>
        <v>0</v>
      </c>
      <c r="AN253" s="20">
        <f t="shared" si="78"/>
        <v>0</v>
      </c>
      <c r="AO253" s="20">
        <f t="shared" si="78"/>
        <v>0</v>
      </c>
      <c r="AP253" s="20">
        <f t="shared" si="78"/>
        <v>0</v>
      </c>
      <c r="AQ253" s="20">
        <f t="shared" si="78"/>
        <v>0</v>
      </c>
      <c r="AR253" s="20">
        <f t="shared" si="78"/>
        <v>0</v>
      </c>
      <c r="AS253" s="20">
        <f t="shared" si="78"/>
        <v>0</v>
      </c>
    </row>
    <row r="254" spans="1:45" x14ac:dyDescent="0.25">
      <c r="A254" s="13" t="str">
        <f>IF(MAX(W$2:W254)=W253,"",MAX(W$2:W254))</f>
        <v/>
      </c>
      <c r="B254" s="34"/>
      <c r="C254" s="20"/>
      <c r="D254" s="20"/>
      <c r="E254" s="23" t="str">
        <f>IF(H254=Kalenderbasis!AH$11,Kalenderbasis!AK$11,IF(H254=Kalenderbasis!AH$12,Kalenderbasis!AK$12,IF(H254=Kalenderbasis!AH$13,Kalenderbasis!AK$13,IF(H254=Kalenderbasis!AH$14,Kalenderbasis!AK$14,IF(H254=Kalenderbasis!AH$15,Kalenderbasis!AK$15,IF(H254=Kalenderbasis!AH$16,Kalenderbasis!AK$16,IF(H254=Kalenderbasis!AH$17,Kalenderbasis!AK$17,IF(H254=Kalenderbasis!AH$18,Kalenderbasis!AK$18,""))))))))</f>
        <v/>
      </c>
      <c r="F254" s="43" t="str">
        <f>IF(C254="K",MAX(F$2:F253)+1,"")</f>
        <v/>
      </c>
      <c r="G254" s="20">
        <f t="shared" si="72"/>
        <v>2</v>
      </c>
      <c r="H254" s="21">
        <f t="shared" si="77"/>
        <v>45908</v>
      </c>
      <c r="I254" s="24" t="str">
        <f>IF(H254=Kalenderbasis!N$7,"Aschermittwoch",IF(H254=Kalenderbasis!H$7,"Karfreitag",IF(H254=Kalenderbasis!F$7,"Ostersonntag",IF(H254=Kalenderbasis!G$7,"Ostermontag",IF(H254=Kalenderbasis!J$7,"Christi Himmelfahrt",IF(H254=Kalenderbasis!K$7,"Pfingst-Sonntag",IF(H254=Kalenderbasis!L$7,"Pfingst-Montag",IF(H254=Kalenderbasis!M$7,"Fronleichnam",IF(H254=Kalenderbasis!Q$7,Kalenderbasis!Q$8,IF(H254=Kalenderbasis!R$7,Kalenderbasis!R$8,IF(H254=Kalenderbasis!S$7,Kalenderbasis!S$8,IF(H254=Kalenderbasis!T$7,Kalenderbasis!T$8,IF(H254=Kalenderbasis!U$7,Kalenderbasis!U$8,IF(H254=Kalenderbasis!V$7,Kalenderbasis!V$8,IF(H254=Kalenderbasis!W$7,Kalenderbasis!W$8,IF(H254=Kalenderbasis!X$7,Kalenderbasis!X$8,IF(H254=Kalenderbasis!Y$7,Kalenderbasis!Y$8,IF(H254=Kalenderbasis!Z$7,Kalenderbasis!Z$8,IF(H254=Kalenderbasis!AA$7,Kalenderbasis!AA$8,IF(H254=Kalenderbasis!AB$7,Kalenderbasis!AB$8,IF(H254=Kalenderbasis!O$7,Kalenderbasis!O$8,IF(H254=Kalenderbasis!P$7,Kalenderbasis!P$8,""))))))))))))))))))))))</f>
        <v/>
      </c>
      <c r="J254" s="20" t="str">
        <f t="shared" si="73"/>
        <v/>
      </c>
      <c r="K254" s="25"/>
      <c r="L254" s="22"/>
      <c r="M254" s="22"/>
      <c r="N254" s="22"/>
      <c r="O254" s="22"/>
      <c r="P254" s="22"/>
      <c r="Q254" s="22"/>
      <c r="R254" s="22"/>
      <c r="S254" s="35"/>
      <c r="U254" s="20" t="str">
        <f t="shared" si="70"/>
        <v/>
      </c>
      <c r="V254" s="13">
        <f t="shared" si="71"/>
        <v>0</v>
      </c>
      <c r="W254" s="13">
        <f>SUM(V$2:V254)</f>
        <v>58</v>
      </c>
      <c r="AA254" s="13">
        <f t="shared" si="74"/>
        <v>0</v>
      </c>
      <c r="AD254" s="20">
        <f t="shared" si="79"/>
        <v>0</v>
      </c>
      <c r="AE254" s="20">
        <f t="shared" si="79"/>
        <v>0</v>
      </c>
      <c r="AF254" s="20">
        <f t="shared" si="75"/>
        <v>0</v>
      </c>
      <c r="AG254" s="20">
        <f t="shared" si="75"/>
        <v>0</v>
      </c>
      <c r="AH254" s="20">
        <f t="shared" si="75"/>
        <v>0</v>
      </c>
      <c r="AI254" s="20">
        <f t="shared" si="75"/>
        <v>0</v>
      </c>
      <c r="AJ254" s="20">
        <f t="shared" si="75"/>
        <v>0</v>
      </c>
      <c r="AK254" s="20"/>
      <c r="AL254" s="20"/>
      <c r="AM254" s="20">
        <f t="shared" si="69"/>
        <v>0</v>
      </c>
      <c r="AN254" s="20">
        <f t="shared" si="78"/>
        <v>0</v>
      </c>
      <c r="AO254" s="20">
        <f t="shared" si="78"/>
        <v>0</v>
      </c>
      <c r="AP254" s="20">
        <f t="shared" si="78"/>
        <v>0</v>
      </c>
      <c r="AQ254" s="20">
        <f t="shared" si="78"/>
        <v>0</v>
      </c>
      <c r="AR254" s="20">
        <f t="shared" si="78"/>
        <v>0</v>
      </c>
      <c r="AS254" s="20">
        <f t="shared" si="78"/>
        <v>0</v>
      </c>
    </row>
    <row r="255" spans="1:45" x14ac:dyDescent="0.25">
      <c r="A255" s="13" t="str">
        <f>IF(MAX(W$2:W255)=W254,"",MAX(W$2:W255))</f>
        <v/>
      </c>
      <c r="B255" s="34"/>
      <c r="C255" s="20"/>
      <c r="D255" s="20"/>
      <c r="E255" s="23" t="str">
        <f>IF(H255=Kalenderbasis!AH$11,Kalenderbasis!AK$11,IF(H255=Kalenderbasis!AH$12,Kalenderbasis!AK$12,IF(H255=Kalenderbasis!AH$13,Kalenderbasis!AK$13,IF(H255=Kalenderbasis!AH$14,Kalenderbasis!AK$14,IF(H255=Kalenderbasis!AH$15,Kalenderbasis!AK$15,IF(H255=Kalenderbasis!AH$16,Kalenderbasis!AK$16,IF(H255=Kalenderbasis!AH$17,Kalenderbasis!AK$17,IF(H255=Kalenderbasis!AH$18,Kalenderbasis!AK$18,""))))))))</f>
        <v/>
      </c>
      <c r="F255" s="43" t="str">
        <f>IF(C255="K",MAX(F$2:F254)+1,"")</f>
        <v/>
      </c>
      <c r="G255" s="20">
        <f t="shared" si="72"/>
        <v>3</v>
      </c>
      <c r="H255" s="21">
        <f t="shared" si="77"/>
        <v>45909</v>
      </c>
      <c r="I255" s="24" t="str">
        <f>IF(H255=Kalenderbasis!N$7,"Aschermittwoch",IF(H255=Kalenderbasis!H$7,"Karfreitag",IF(H255=Kalenderbasis!F$7,"Ostersonntag",IF(H255=Kalenderbasis!G$7,"Ostermontag",IF(H255=Kalenderbasis!J$7,"Christi Himmelfahrt",IF(H255=Kalenderbasis!K$7,"Pfingst-Sonntag",IF(H255=Kalenderbasis!L$7,"Pfingst-Montag",IF(H255=Kalenderbasis!M$7,"Fronleichnam",IF(H255=Kalenderbasis!Q$7,Kalenderbasis!Q$8,IF(H255=Kalenderbasis!R$7,Kalenderbasis!R$8,IF(H255=Kalenderbasis!S$7,Kalenderbasis!S$8,IF(H255=Kalenderbasis!T$7,Kalenderbasis!T$8,IF(H255=Kalenderbasis!U$7,Kalenderbasis!U$8,IF(H255=Kalenderbasis!V$7,Kalenderbasis!V$8,IF(H255=Kalenderbasis!W$7,Kalenderbasis!W$8,IF(H255=Kalenderbasis!X$7,Kalenderbasis!X$8,IF(H255=Kalenderbasis!Y$7,Kalenderbasis!Y$8,IF(H255=Kalenderbasis!Z$7,Kalenderbasis!Z$8,IF(H255=Kalenderbasis!AA$7,Kalenderbasis!AA$8,IF(H255=Kalenderbasis!AB$7,Kalenderbasis!AB$8,IF(H255=Kalenderbasis!O$7,Kalenderbasis!O$8,IF(H255=Kalenderbasis!P$7,Kalenderbasis!P$8,""))))))))))))))))))))))</f>
        <v/>
      </c>
      <c r="J255" s="20" t="str">
        <f t="shared" si="73"/>
        <v/>
      </c>
      <c r="K255" s="25"/>
      <c r="L255" s="22"/>
      <c r="M255" s="22"/>
      <c r="N255" s="22"/>
      <c r="O255" s="22"/>
      <c r="P255" s="22"/>
      <c r="Q255" s="22"/>
      <c r="R255" s="22"/>
      <c r="S255" s="35"/>
      <c r="U255" s="20" t="str">
        <f t="shared" si="70"/>
        <v/>
      </c>
      <c r="V255" s="13">
        <f t="shared" si="71"/>
        <v>0</v>
      </c>
      <c r="W255" s="13">
        <f>SUM(V$2:V255)</f>
        <v>58</v>
      </c>
      <c r="AA255" s="13">
        <f t="shared" si="74"/>
        <v>0</v>
      </c>
      <c r="AD255" s="20">
        <f t="shared" si="79"/>
        <v>0</v>
      </c>
      <c r="AE255" s="20">
        <f t="shared" si="79"/>
        <v>0</v>
      </c>
      <c r="AF255" s="20">
        <f t="shared" si="75"/>
        <v>0</v>
      </c>
      <c r="AG255" s="20">
        <f t="shared" si="75"/>
        <v>0</v>
      </c>
      <c r="AH255" s="20">
        <f t="shared" ref="AF255:AJ306" si="80">IF(AND($C255="K",$K255=AH$1),1,0)</f>
        <v>0</v>
      </c>
      <c r="AI255" s="20">
        <f t="shared" si="80"/>
        <v>0</v>
      </c>
      <c r="AJ255" s="20">
        <f t="shared" si="80"/>
        <v>0</v>
      </c>
      <c r="AK255" s="20"/>
      <c r="AL255" s="20"/>
      <c r="AM255" s="20">
        <f t="shared" ref="AM255:AM318" si="81">IF(AND($C255="B",$K255=AM$1),1,0)</f>
        <v>0</v>
      </c>
      <c r="AN255" s="20">
        <f t="shared" si="78"/>
        <v>0</v>
      </c>
      <c r="AO255" s="20">
        <f t="shared" si="78"/>
        <v>0</v>
      </c>
      <c r="AP255" s="20">
        <f t="shared" si="78"/>
        <v>0</v>
      </c>
      <c r="AQ255" s="20">
        <f t="shared" si="78"/>
        <v>0</v>
      </c>
      <c r="AR255" s="20">
        <f t="shared" si="78"/>
        <v>0</v>
      </c>
      <c r="AS255" s="20">
        <f t="shared" si="78"/>
        <v>0</v>
      </c>
    </row>
    <row r="256" spans="1:45" x14ac:dyDescent="0.25">
      <c r="A256" s="13" t="str">
        <f>IF(MAX(W$2:W256)=W255,"",MAX(W$2:W256))</f>
        <v/>
      </c>
      <c r="B256" s="34"/>
      <c r="C256" s="20"/>
      <c r="D256" s="20"/>
      <c r="E256" s="23" t="str">
        <f>IF(H256=Kalenderbasis!AH$11,Kalenderbasis!AK$11,IF(H256=Kalenderbasis!AH$12,Kalenderbasis!AK$12,IF(H256=Kalenderbasis!AH$13,Kalenderbasis!AK$13,IF(H256=Kalenderbasis!AH$14,Kalenderbasis!AK$14,IF(H256=Kalenderbasis!AH$15,Kalenderbasis!AK$15,IF(H256=Kalenderbasis!AH$16,Kalenderbasis!AK$16,IF(H256=Kalenderbasis!AH$17,Kalenderbasis!AK$17,IF(H256=Kalenderbasis!AH$18,Kalenderbasis!AK$18,""))))))))</f>
        <v/>
      </c>
      <c r="F256" s="43" t="str">
        <f>IF(C256="K",MAX(F$2:F255)+1,"")</f>
        <v/>
      </c>
      <c r="G256" s="20">
        <f t="shared" si="72"/>
        <v>4</v>
      </c>
      <c r="H256" s="21">
        <f t="shared" si="77"/>
        <v>45910</v>
      </c>
      <c r="I256" s="24" t="str">
        <f>IF(H256=Kalenderbasis!N$7,"Aschermittwoch",IF(H256=Kalenderbasis!H$7,"Karfreitag",IF(H256=Kalenderbasis!F$7,"Ostersonntag",IF(H256=Kalenderbasis!G$7,"Ostermontag",IF(H256=Kalenderbasis!J$7,"Christi Himmelfahrt",IF(H256=Kalenderbasis!K$7,"Pfingst-Sonntag",IF(H256=Kalenderbasis!L$7,"Pfingst-Montag",IF(H256=Kalenderbasis!M$7,"Fronleichnam",IF(H256=Kalenderbasis!Q$7,Kalenderbasis!Q$8,IF(H256=Kalenderbasis!R$7,Kalenderbasis!R$8,IF(H256=Kalenderbasis!S$7,Kalenderbasis!S$8,IF(H256=Kalenderbasis!T$7,Kalenderbasis!T$8,IF(H256=Kalenderbasis!U$7,Kalenderbasis!U$8,IF(H256=Kalenderbasis!V$7,Kalenderbasis!V$8,IF(H256=Kalenderbasis!W$7,Kalenderbasis!W$8,IF(H256=Kalenderbasis!X$7,Kalenderbasis!X$8,IF(H256=Kalenderbasis!Y$7,Kalenderbasis!Y$8,IF(H256=Kalenderbasis!Z$7,Kalenderbasis!Z$8,IF(H256=Kalenderbasis!AA$7,Kalenderbasis!AA$8,IF(H256=Kalenderbasis!AB$7,Kalenderbasis!AB$8,IF(H256=Kalenderbasis!O$7,Kalenderbasis!O$8,IF(H256=Kalenderbasis!P$7,Kalenderbasis!P$8,""))))))))))))))))))))))</f>
        <v/>
      </c>
      <c r="J256" s="20" t="str">
        <f t="shared" si="73"/>
        <v/>
      </c>
      <c r="K256" s="25"/>
      <c r="L256" s="22"/>
      <c r="M256" s="22"/>
      <c r="N256" s="22"/>
      <c r="O256" s="22"/>
      <c r="P256" s="22"/>
      <c r="Q256" s="22"/>
      <c r="R256" s="22"/>
      <c r="S256" s="35"/>
      <c r="U256" s="20" t="str">
        <f t="shared" si="70"/>
        <v/>
      </c>
      <c r="V256" s="13">
        <f t="shared" si="71"/>
        <v>0</v>
      </c>
      <c r="W256" s="13">
        <f>SUM(V$2:V256)</f>
        <v>58</v>
      </c>
      <c r="AA256" s="13">
        <f t="shared" si="74"/>
        <v>0</v>
      </c>
      <c r="AD256" s="20">
        <f t="shared" si="79"/>
        <v>0</v>
      </c>
      <c r="AE256" s="20">
        <f t="shared" si="79"/>
        <v>0</v>
      </c>
      <c r="AF256" s="20">
        <f t="shared" si="80"/>
        <v>0</v>
      </c>
      <c r="AG256" s="20">
        <f t="shared" si="80"/>
        <v>0</v>
      </c>
      <c r="AH256" s="20">
        <f t="shared" si="80"/>
        <v>0</v>
      </c>
      <c r="AI256" s="20">
        <f t="shared" si="80"/>
        <v>0</v>
      </c>
      <c r="AJ256" s="20">
        <f t="shared" si="80"/>
        <v>0</v>
      </c>
      <c r="AK256" s="20"/>
      <c r="AL256" s="20"/>
      <c r="AM256" s="20">
        <f t="shared" si="81"/>
        <v>0</v>
      </c>
      <c r="AN256" s="20">
        <f t="shared" si="78"/>
        <v>0</v>
      </c>
      <c r="AO256" s="20">
        <f t="shared" si="78"/>
        <v>0</v>
      </c>
      <c r="AP256" s="20">
        <f t="shared" si="78"/>
        <v>0</v>
      </c>
      <c r="AQ256" s="20">
        <f t="shared" si="78"/>
        <v>0</v>
      </c>
      <c r="AR256" s="20">
        <f t="shared" si="78"/>
        <v>0</v>
      </c>
      <c r="AS256" s="20">
        <f t="shared" si="78"/>
        <v>0</v>
      </c>
    </row>
    <row r="257" spans="1:45" x14ac:dyDescent="0.25">
      <c r="A257" s="13">
        <f>IF(MAX(W$2:W257)=W256,"",MAX(W$2:W257))</f>
        <v>59</v>
      </c>
      <c r="B257" s="34" t="s">
        <v>28</v>
      </c>
      <c r="C257" s="20" t="s">
        <v>44</v>
      </c>
      <c r="D257" s="20"/>
      <c r="E257" s="23" t="str">
        <f>IF(H257=Kalenderbasis!AH$11,Kalenderbasis!AK$11,IF(H257=Kalenderbasis!AH$12,Kalenderbasis!AK$12,IF(H257=Kalenderbasis!AH$13,Kalenderbasis!AK$13,IF(H257=Kalenderbasis!AH$14,Kalenderbasis!AK$14,IF(H257=Kalenderbasis!AH$15,Kalenderbasis!AK$15,IF(H257=Kalenderbasis!AH$16,Kalenderbasis!AK$16,IF(H257=Kalenderbasis!AH$17,Kalenderbasis!AK$17,IF(H257=Kalenderbasis!AH$18,Kalenderbasis!AK$18,""))))))))</f>
        <v/>
      </c>
      <c r="F257" s="43" t="str">
        <f>IF(C257="K",MAX(F$2:F256)+1,"")</f>
        <v/>
      </c>
      <c r="G257" s="20">
        <f t="shared" si="72"/>
        <v>5</v>
      </c>
      <c r="H257" s="21">
        <f t="shared" si="77"/>
        <v>45911</v>
      </c>
      <c r="I257" s="24" t="str">
        <f>IF(H257=Kalenderbasis!N$7,"Aschermittwoch",IF(H257=Kalenderbasis!H$7,"Karfreitag",IF(H257=Kalenderbasis!F$7,"Ostersonntag",IF(H257=Kalenderbasis!G$7,"Ostermontag",IF(H257=Kalenderbasis!J$7,"Christi Himmelfahrt",IF(H257=Kalenderbasis!K$7,"Pfingst-Sonntag",IF(H257=Kalenderbasis!L$7,"Pfingst-Montag",IF(H257=Kalenderbasis!M$7,"Fronleichnam",IF(H257=Kalenderbasis!Q$7,Kalenderbasis!Q$8,IF(H257=Kalenderbasis!R$7,Kalenderbasis!R$8,IF(H257=Kalenderbasis!S$7,Kalenderbasis!S$8,IF(H257=Kalenderbasis!T$7,Kalenderbasis!T$8,IF(H257=Kalenderbasis!U$7,Kalenderbasis!U$8,IF(H257=Kalenderbasis!V$7,Kalenderbasis!V$8,IF(H257=Kalenderbasis!W$7,Kalenderbasis!W$8,IF(H257=Kalenderbasis!X$7,Kalenderbasis!X$8,IF(H257=Kalenderbasis!Y$7,Kalenderbasis!Y$8,IF(H257=Kalenderbasis!Z$7,Kalenderbasis!Z$8,IF(H257=Kalenderbasis!AA$7,Kalenderbasis!AA$8,IF(H257=Kalenderbasis!AB$7,Kalenderbasis!AB$8,IF(H257=Kalenderbasis!O$7,Kalenderbasis!O$8,IF(H257=Kalenderbasis!P$7,Kalenderbasis!P$8,""))))))))))))))))))))))</f>
        <v/>
      </c>
      <c r="J257" s="20" t="str">
        <f t="shared" si="73"/>
        <v>Burggraben</v>
      </c>
      <c r="K257" s="25" t="s">
        <v>18</v>
      </c>
      <c r="L257" s="22"/>
      <c r="M257" s="22"/>
      <c r="N257" s="22"/>
      <c r="O257" s="22"/>
      <c r="P257" s="22"/>
      <c r="Q257" s="22"/>
      <c r="R257" s="22"/>
      <c r="S257" s="35"/>
      <c r="U257" s="20" t="str">
        <f t="shared" si="70"/>
        <v/>
      </c>
      <c r="V257" s="13">
        <f t="shared" si="71"/>
        <v>1</v>
      </c>
      <c r="W257" s="13">
        <f>SUM(V$2:V257)</f>
        <v>59</v>
      </c>
      <c r="AA257" s="13">
        <f t="shared" si="74"/>
        <v>0</v>
      </c>
      <c r="AD257" s="20">
        <f t="shared" si="79"/>
        <v>0</v>
      </c>
      <c r="AE257" s="20">
        <f t="shared" si="79"/>
        <v>0</v>
      </c>
      <c r="AF257" s="20">
        <f t="shared" si="80"/>
        <v>0</v>
      </c>
      <c r="AG257" s="20">
        <f t="shared" si="80"/>
        <v>0</v>
      </c>
      <c r="AH257" s="20">
        <f t="shared" si="80"/>
        <v>0</v>
      </c>
      <c r="AI257" s="20">
        <f t="shared" si="80"/>
        <v>0</v>
      </c>
      <c r="AJ257" s="20">
        <f t="shared" si="80"/>
        <v>0</v>
      </c>
      <c r="AK257" s="20"/>
      <c r="AL257" s="20"/>
      <c r="AM257" s="20">
        <f t="shared" si="81"/>
        <v>0</v>
      </c>
      <c r="AN257" s="20">
        <f t="shared" si="78"/>
        <v>1</v>
      </c>
      <c r="AO257" s="20">
        <f t="shared" si="78"/>
        <v>0</v>
      </c>
      <c r="AP257" s="20">
        <f t="shared" si="78"/>
        <v>0</v>
      </c>
      <c r="AQ257" s="20">
        <f t="shared" si="78"/>
        <v>0</v>
      </c>
      <c r="AR257" s="20">
        <f t="shared" si="78"/>
        <v>0</v>
      </c>
      <c r="AS257" s="20">
        <f t="shared" si="78"/>
        <v>0</v>
      </c>
    </row>
    <row r="258" spans="1:45" x14ac:dyDescent="0.25">
      <c r="A258" s="13" t="str">
        <f>IF(MAX(W$2:W258)=W257,"",MAX(W$2:W258))</f>
        <v/>
      </c>
      <c r="B258" s="34"/>
      <c r="C258" s="20"/>
      <c r="D258" s="20"/>
      <c r="E258" s="23" t="str">
        <f>IF(H258=Kalenderbasis!AH$11,Kalenderbasis!AK$11,IF(H258=Kalenderbasis!AH$12,Kalenderbasis!AK$12,IF(H258=Kalenderbasis!AH$13,Kalenderbasis!AK$13,IF(H258=Kalenderbasis!AH$14,Kalenderbasis!AK$14,IF(H258=Kalenderbasis!AH$15,Kalenderbasis!AK$15,IF(H258=Kalenderbasis!AH$16,Kalenderbasis!AK$16,IF(H258=Kalenderbasis!AH$17,Kalenderbasis!AK$17,IF(H258=Kalenderbasis!AH$18,Kalenderbasis!AK$18,""))))))))</f>
        <v/>
      </c>
      <c r="F258" s="43" t="str">
        <f>IF(C258="K",MAX(F$2:F257)+1,"")</f>
        <v/>
      </c>
      <c r="G258" s="20">
        <f t="shared" si="72"/>
        <v>6</v>
      </c>
      <c r="H258" s="21">
        <f t="shared" si="77"/>
        <v>45912</v>
      </c>
      <c r="I258" s="24" t="str">
        <f>IF(H258=Kalenderbasis!N$7,"Aschermittwoch",IF(H258=Kalenderbasis!H$7,"Karfreitag",IF(H258=Kalenderbasis!F$7,"Ostersonntag",IF(H258=Kalenderbasis!G$7,"Ostermontag",IF(H258=Kalenderbasis!J$7,"Christi Himmelfahrt",IF(H258=Kalenderbasis!K$7,"Pfingst-Sonntag",IF(H258=Kalenderbasis!L$7,"Pfingst-Montag",IF(H258=Kalenderbasis!M$7,"Fronleichnam",IF(H258=Kalenderbasis!Q$7,Kalenderbasis!Q$8,IF(H258=Kalenderbasis!R$7,Kalenderbasis!R$8,IF(H258=Kalenderbasis!S$7,Kalenderbasis!S$8,IF(H258=Kalenderbasis!T$7,Kalenderbasis!T$8,IF(H258=Kalenderbasis!U$7,Kalenderbasis!U$8,IF(H258=Kalenderbasis!V$7,Kalenderbasis!V$8,IF(H258=Kalenderbasis!W$7,Kalenderbasis!W$8,IF(H258=Kalenderbasis!X$7,Kalenderbasis!X$8,IF(H258=Kalenderbasis!Y$7,Kalenderbasis!Y$8,IF(H258=Kalenderbasis!Z$7,Kalenderbasis!Z$8,IF(H258=Kalenderbasis!AA$7,Kalenderbasis!AA$8,IF(H258=Kalenderbasis!AB$7,Kalenderbasis!AB$8,IF(H258=Kalenderbasis!O$7,Kalenderbasis!O$8,IF(H258=Kalenderbasis!P$7,Kalenderbasis!P$8,""))))))))))))))))))))))</f>
        <v/>
      </c>
      <c r="J258" s="20" t="str">
        <f t="shared" si="73"/>
        <v/>
      </c>
      <c r="K258" s="25"/>
      <c r="L258" s="22"/>
      <c r="M258" s="22"/>
      <c r="N258" s="22"/>
      <c r="O258" s="22"/>
      <c r="P258" s="22"/>
      <c r="Q258" s="22"/>
      <c r="R258" s="22"/>
      <c r="S258" s="35"/>
      <c r="U258" s="20" t="str">
        <f t="shared" si="70"/>
        <v/>
      </c>
      <c r="V258" s="13">
        <f t="shared" si="71"/>
        <v>0</v>
      </c>
      <c r="W258" s="13">
        <f>SUM(V$2:V258)</f>
        <v>59</v>
      </c>
      <c r="AA258" s="13">
        <f t="shared" si="74"/>
        <v>0</v>
      </c>
      <c r="AD258" s="20">
        <f t="shared" si="79"/>
        <v>0</v>
      </c>
      <c r="AE258" s="20">
        <f t="shared" si="79"/>
        <v>0</v>
      </c>
      <c r="AF258" s="20">
        <f t="shared" si="80"/>
        <v>0</v>
      </c>
      <c r="AG258" s="20">
        <f t="shared" si="80"/>
        <v>0</v>
      </c>
      <c r="AH258" s="20">
        <f t="shared" si="80"/>
        <v>0</v>
      </c>
      <c r="AI258" s="20">
        <f t="shared" si="80"/>
        <v>0</v>
      </c>
      <c r="AJ258" s="20">
        <f t="shared" si="80"/>
        <v>0</v>
      </c>
      <c r="AK258" s="20"/>
      <c r="AL258" s="20"/>
      <c r="AM258" s="20">
        <f t="shared" si="81"/>
        <v>0</v>
      </c>
      <c r="AN258" s="20">
        <f t="shared" si="78"/>
        <v>0</v>
      </c>
      <c r="AO258" s="20">
        <f t="shared" si="78"/>
        <v>0</v>
      </c>
      <c r="AP258" s="20">
        <f t="shared" si="78"/>
        <v>0</v>
      </c>
      <c r="AQ258" s="20">
        <f t="shared" si="78"/>
        <v>0</v>
      </c>
      <c r="AR258" s="20">
        <f t="shared" si="78"/>
        <v>0</v>
      </c>
      <c r="AS258" s="20">
        <f t="shared" si="78"/>
        <v>0</v>
      </c>
    </row>
    <row r="259" spans="1:45" x14ac:dyDescent="0.25">
      <c r="A259" s="13" t="str">
        <f>IF(MAX(W$2:W259)=W258,"",MAX(W$2:W259))</f>
        <v/>
      </c>
      <c r="B259" s="34"/>
      <c r="C259" s="20"/>
      <c r="D259" s="20"/>
      <c r="E259" s="23" t="str">
        <f>IF(H259=Kalenderbasis!AH$11,Kalenderbasis!AK$11,IF(H259=Kalenderbasis!AH$12,Kalenderbasis!AK$12,IF(H259=Kalenderbasis!AH$13,Kalenderbasis!AK$13,IF(H259=Kalenderbasis!AH$14,Kalenderbasis!AK$14,IF(H259=Kalenderbasis!AH$15,Kalenderbasis!AK$15,IF(H259=Kalenderbasis!AH$16,Kalenderbasis!AK$16,IF(H259=Kalenderbasis!AH$17,Kalenderbasis!AK$17,IF(H259=Kalenderbasis!AH$18,Kalenderbasis!AK$18,""))))))))</f>
        <v/>
      </c>
      <c r="F259" s="43" t="str">
        <f>IF(C259="K",MAX(F$2:F258)+1,"")</f>
        <v/>
      </c>
      <c r="G259" s="20">
        <f t="shared" si="72"/>
        <v>7</v>
      </c>
      <c r="H259" s="21">
        <f t="shared" si="77"/>
        <v>45913</v>
      </c>
      <c r="I259" s="24" t="str">
        <f>IF(H259=Kalenderbasis!N$7,"Aschermittwoch",IF(H259=Kalenderbasis!H$7,"Karfreitag",IF(H259=Kalenderbasis!F$7,"Ostersonntag",IF(H259=Kalenderbasis!G$7,"Ostermontag",IF(H259=Kalenderbasis!J$7,"Christi Himmelfahrt",IF(H259=Kalenderbasis!K$7,"Pfingst-Sonntag",IF(H259=Kalenderbasis!L$7,"Pfingst-Montag",IF(H259=Kalenderbasis!M$7,"Fronleichnam",IF(H259=Kalenderbasis!Q$7,Kalenderbasis!Q$8,IF(H259=Kalenderbasis!R$7,Kalenderbasis!R$8,IF(H259=Kalenderbasis!S$7,Kalenderbasis!S$8,IF(H259=Kalenderbasis!T$7,Kalenderbasis!T$8,IF(H259=Kalenderbasis!U$7,Kalenderbasis!U$8,IF(H259=Kalenderbasis!V$7,Kalenderbasis!V$8,IF(H259=Kalenderbasis!W$7,Kalenderbasis!W$8,IF(H259=Kalenderbasis!X$7,Kalenderbasis!X$8,IF(H259=Kalenderbasis!Y$7,Kalenderbasis!Y$8,IF(H259=Kalenderbasis!Z$7,Kalenderbasis!Z$8,IF(H259=Kalenderbasis!AA$7,Kalenderbasis!AA$8,IF(H259=Kalenderbasis!AB$7,Kalenderbasis!AB$8,IF(H259=Kalenderbasis!O$7,Kalenderbasis!O$8,IF(H259=Kalenderbasis!P$7,Kalenderbasis!P$8,""))))))))))))))))))))))</f>
        <v/>
      </c>
      <c r="J259" s="20" t="str">
        <f t="shared" ref="J259:J322" si="82">IF(C259="K","Kapitel",IF(C259="B","Burggraben",""))</f>
        <v/>
      </c>
      <c r="K259" s="25"/>
      <c r="L259" s="22"/>
      <c r="M259" s="22"/>
      <c r="N259" s="22"/>
      <c r="O259" s="22"/>
      <c r="P259" s="22"/>
      <c r="Q259" s="22"/>
      <c r="R259" s="22"/>
      <c r="S259" s="35"/>
      <c r="U259" s="20" t="str">
        <f t="shared" ref="U259:U322" si="83">E259</f>
        <v/>
      </c>
      <c r="V259" s="13">
        <f t="shared" ref="V259:V322" si="84">IF(B259="R",1,0)</f>
        <v>0</v>
      </c>
      <c r="W259" s="13">
        <f>SUM(V$2:V259)</f>
        <v>59</v>
      </c>
      <c r="AA259" s="13">
        <f t="shared" si="74"/>
        <v>0</v>
      </c>
      <c r="AD259" s="20">
        <f t="shared" si="79"/>
        <v>0</v>
      </c>
      <c r="AE259" s="20">
        <f t="shared" si="79"/>
        <v>0</v>
      </c>
      <c r="AF259" s="20">
        <f t="shared" si="80"/>
        <v>0</v>
      </c>
      <c r="AG259" s="20">
        <f t="shared" si="80"/>
        <v>0</v>
      </c>
      <c r="AH259" s="20">
        <f t="shared" si="80"/>
        <v>0</v>
      </c>
      <c r="AI259" s="20">
        <f t="shared" si="80"/>
        <v>0</v>
      </c>
      <c r="AJ259" s="20">
        <f t="shared" si="80"/>
        <v>0</v>
      </c>
      <c r="AK259" s="20"/>
      <c r="AL259" s="20"/>
      <c r="AM259" s="20">
        <f t="shared" si="81"/>
        <v>0</v>
      </c>
      <c r="AN259" s="20">
        <f t="shared" si="78"/>
        <v>0</v>
      </c>
      <c r="AO259" s="20">
        <f t="shared" si="78"/>
        <v>0</v>
      </c>
      <c r="AP259" s="20">
        <f t="shared" si="78"/>
        <v>0</v>
      </c>
      <c r="AQ259" s="20">
        <f t="shared" si="78"/>
        <v>0</v>
      </c>
      <c r="AR259" s="20">
        <f t="shared" si="78"/>
        <v>0</v>
      </c>
      <c r="AS259" s="20">
        <f t="shared" si="78"/>
        <v>0</v>
      </c>
    </row>
    <row r="260" spans="1:45" x14ac:dyDescent="0.25">
      <c r="A260" s="13" t="str">
        <f>IF(MAX(W$2:W260)=W259,"",MAX(W$2:W260))</f>
        <v/>
      </c>
      <c r="B260" s="34"/>
      <c r="C260" s="20"/>
      <c r="D260" s="20"/>
      <c r="E260" s="23" t="str">
        <f>IF(H260=Kalenderbasis!AH$11,Kalenderbasis!AK$11,IF(H260=Kalenderbasis!AH$12,Kalenderbasis!AK$12,IF(H260=Kalenderbasis!AH$13,Kalenderbasis!AK$13,IF(H260=Kalenderbasis!AH$14,Kalenderbasis!AK$14,IF(H260=Kalenderbasis!AH$15,Kalenderbasis!AK$15,IF(H260=Kalenderbasis!AH$16,Kalenderbasis!AK$16,IF(H260=Kalenderbasis!AH$17,Kalenderbasis!AK$17,IF(H260=Kalenderbasis!AH$18,Kalenderbasis!AK$18,""))))))))</f>
        <v/>
      </c>
      <c r="F260" s="43" t="str">
        <f>IF(C260="K",MAX(F$2:F259)+1,"")</f>
        <v/>
      </c>
      <c r="G260" s="20">
        <f t="shared" si="72"/>
        <v>1</v>
      </c>
      <c r="H260" s="21">
        <f t="shared" si="77"/>
        <v>45914</v>
      </c>
      <c r="I260" s="24" t="str">
        <f>IF(H260=Kalenderbasis!N$7,"Aschermittwoch",IF(H260=Kalenderbasis!H$7,"Karfreitag",IF(H260=Kalenderbasis!F$7,"Ostersonntag",IF(H260=Kalenderbasis!G$7,"Ostermontag",IF(H260=Kalenderbasis!J$7,"Christi Himmelfahrt",IF(H260=Kalenderbasis!K$7,"Pfingst-Sonntag",IF(H260=Kalenderbasis!L$7,"Pfingst-Montag",IF(H260=Kalenderbasis!M$7,"Fronleichnam",IF(H260=Kalenderbasis!Q$7,Kalenderbasis!Q$8,IF(H260=Kalenderbasis!R$7,Kalenderbasis!R$8,IF(H260=Kalenderbasis!S$7,Kalenderbasis!S$8,IF(H260=Kalenderbasis!T$7,Kalenderbasis!T$8,IF(H260=Kalenderbasis!U$7,Kalenderbasis!U$8,IF(H260=Kalenderbasis!V$7,Kalenderbasis!V$8,IF(H260=Kalenderbasis!W$7,Kalenderbasis!W$8,IF(H260=Kalenderbasis!X$7,Kalenderbasis!X$8,IF(H260=Kalenderbasis!Y$7,Kalenderbasis!Y$8,IF(H260=Kalenderbasis!Z$7,Kalenderbasis!Z$8,IF(H260=Kalenderbasis!AA$7,Kalenderbasis!AA$8,IF(H260=Kalenderbasis!AB$7,Kalenderbasis!AB$8,IF(H260=Kalenderbasis!O$7,Kalenderbasis!O$8,IF(H260=Kalenderbasis!P$7,Kalenderbasis!P$8,""))))))))))))))))))))))</f>
        <v/>
      </c>
      <c r="J260" s="20" t="str">
        <f t="shared" si="82"/>
        <v/>
      </c>
      <c r="K260" s="25"/>
      <c r="L260" s="22"/>
      <c r="M260" s="22"/>
      <c r="N260" s="22"/>
      <c r="O260" s="22"/>
      <c r="P260" s="22"/>
      <c r="Q260" s="22"/>
      <c r="R260" s="22"/>
      <c r="S260" s="35"/>
      <c r="U260" s="20" t="str">
        <f t="shared" si="83"/>
        <v/>
      </c>
      <c r="V260" s="13">
        <f t="shared" si="84"/>
        <v>0</v>
      </c>
      <c r="W260" s="13">
        <f>SUM(V$2:V260)</f>
        <v>59</v>
      </c>
      <c r="AA260" s="13">
        <f t="shared" si="74"/>
        <v>0</v>
      </c>
      <c r="AD260" s="20">
        <f t="shared" si="79"/>
        <v>0</v>
      </c>
      <c r="AE260" s="20">
        <f t="shared" si="79"/>
        <v>0</v>
      </c>
      <c r="AF260" s="20">
        <f t="shared" si="80"/>
        <v>0</v>
      </c>
      <c r="AG260" s="20">
        <f t="shared" si="80"/>
        <v>0</v>
      </c>
      <c r="AH260" s="20">
        <f t="shared" si="80"/>
        <v>0</v>
      </c>
      <c r="AI260" s="20">
        <f t="shared" si="80"/>
        <v>0</v>
      </c>
      <c r="AJ260" s="20">
        <f t="shared" si="80"/>
        <v>0</v>
      </c>
      <c r="AK260" s="20"/>
      <c r="AL260" s="20"/>
      <c r="AM260" s="20">
        <f t="shared" si="81"/>
        <v>0</v>
      </c>
      <c r="AN260" s="20">
        <f t="shared" si="78"/>
        <v>0</v>
      </c>
      <c r="AO260" s="20">
        <f t="shared" si="78"/>
        <v>0</v>
      </c>
      <c r="AP260" s="20">
        <f t="shared" si="78"/>
        <v>0</v>
      </c>
      <c r="AQ260" s="20">
        <f t="shared" si="78"/>
        <v>0</v>
      </c>
      <c r="AR260" s="20">
        <f t="shared" si="78"/>
        <v>0</v>
      </c>
      <c r="AS260" s="20">
        <f t="shared" si="78"/>
        <v>0</v>
      </c>
    </row>
    <row r="261" spans="1:45" x14ac:dyDescent="0.25">
      <c r="A261" s="13" t="str">
        <f>IF(MAX(W$2:W261)=W260,"",MAX(W$2:W261))</f>
        <v/>
      </c>
      <c r="B261" s="34"/>
      <c r="C261" s="20"/>
      <c r="D261" s="20"/>
      <c r="E261" s="23" t="str">
        <f>IF(H261=Kalenderbasis!AH$11,Kalenderbasis!AK$11,IF(H261=Kalenderbasis!AH$12,Kalenderbasis!AK$12,IF(H261=Kalenderbasis!AH$13,Kalenderbasis!AK$13,IF(H261=Kalenderbasis!AH$14,Kalenderbasis!AK$14,IF(H261=Kalenderbasis!AH$15,Kalenderbasis!AK$15,IF(H261=Kalenderbasis!AH$16,Kalenderbasis!AK$16,IF(H261=Kalenderbasis!AH$17,Kalenderbasis!AK$17,IF(H261=Kalenderbasis!AH$18,Kalenderbasis!AK$18,""))))))))</f>
        <v/>
      </c>
      <c r="F261" s="43" t="str">
        <f>IF(C261="K",MAX(F$2:F260)+1,"")</f>
        <v/>
      </c>
      <c r="G261" s="20">
        <f t="shared" si="72"/>
        <v>2</v>
      </c>
      <c r="H261" s="21">
        <f t="shared" si="77"/>
        <v>45915</v>
      </c>
      <c r="I261" s="24" t="str">
        <f>IF(H261=Kalenderbasis!N$7,"Aschermittwoch",IF(H261=Kalenderbasis!H$7,"Karfreitag",IF(H261=Kalenderbasis!F$7,"Ostersonntag",IF(H261=Kalenderbasis!G$7,"Ostermontag",IF(H261=Kalenderbasis!J$7,"Christi Himmelfahrt",IF(H261=Kalenderbasis!K$7,"Pfingst-Sonntag",IF(H261=Kalenderbasis!L$7,"Pfingst-Montag",IF(H261=Kalenderbasis!M$7,"Fronleichnam",IF(H261=Kalenderbasis!Q$7,Kalenderbasis!Q$8,IF(H261=Kalenderbasis!R$7,Kalenderbasis!R$8,IF(H261=Kalenderbasis!S$7,Kalenderbasis!S$8,IF(H261=Kalenderbasis!T$7,Kalenderbasis!T$8,IF(H261=Kalenderbasis!U$7,Kalenderbasis!U$8,IF(H261=Kalenderbasis!V$7,Kalenderbasis!V$8,IF(H261=Kalenderbasis!W$7,Kalenderbasis!W$8,IF(H261=Kalenderbasis!X$7,Kalenderbasis!X$8,IF(H261=Kalenderbasis!Y$7,Kalenderbasis!Y$8,IF(H261=Kalenderbasis!Z$7,Kalenderbasis!Z$8,IF(H261=Kalenderbasis!AA$7,Kalenderbasis!AA$8,IF(H261=Kalenderbasis!AB$7,Kalenderbasis!AB$8,IF(H261=Kalenderbasis!O$7,Kalenderbasis!O$8,IF(H261=Kalenderbasis!P$7,Kalenderbasis!P$8,""))))))))))))))))))))))</f>
        <v/>
      </c>
      <c r="J261" s="20" t="str">
        <f t="shared" si="82"/>
        <v/>
      </c>
      <c r="K261" s="25"/>
      <c r="L261" s="22"/>
      <c r="M261" s="22"/>
      <c r="N261" s="22"/>
      <c r="O261" s="22"/>
      <c r="P261" s="22"/>
      <c r="Q261" s="22"/>
      <c r="R261" s="22"/>
      <c r="S261" s="35"/>
      <c r="U261" s="20" t="str">
        <f t="shared" si="83"/>
        <v/>
      </c>
      <c r="V261" s="13">
        <f t="shared" si="84"/>
        <v>0</v>
      </c>
      <c r="W261" s="13">
        <f>SUM(V$2:V261)</f>
        <v>59</v>
      </c>
      <c r="AA261" s="13">
        <f t="shared" si="74"/>
        <v>0</v>
      </c>
      <c r="AD261" s="20">
        <f t="shared" si="79"/>
        <v>0</v>
      </c>
      <c r="AE261" s="20">
        <f t="shared" si="79"/>
        <v>0</v>
      </c>
      <c r="AF261" s="20">
        <f t="shared" si="80"/>
        <v>0</v>
      </c>
      <c r="AG261" s="20">
        <f t="shared" si="80"/>
        <v>0</v>
      </c>
      <c r="AH261" s="20">
        <f t="shared" si="80"/>
        <v>0</v>
      </c>
      <c r="AI261" s="20">
        <f t="shared" si="80"/>
        <v>0</v>
      </c>
      <c r="AJ261" s="20">
        <f t="shared" si="80"/>
        <v>0</v>
      </c>
      <c r="AK261" s="20"/>
      <c r="AL261" s="20"/>
      <c r="AM261" s="20">
        <f t="shared" si="81"/>
        <v>0</v>
      </c>
      <c r="AN261" s="20">
        <f t="shared" si="78"/>
        <v>0</v>
      </c>
      <c r="AO261" s="20">
        <f t="shared" si="78"/>
        <v>0</v>
      </c>
      <c r="AP261" s="20">
        <f t="shared" si="78"/>
        <v>0</v>
      </c>
      <c r="AQ261" s="20">
        <f t="shared" si="78"/>
        <v>0</v>
      </c>
      <c r="AR261" s="20">
        <f t="shared" si="78"/>
        <v>0</v>
      </c>
      <c r="AS261" s="20">
        <f t="shared" si="78"/>
        <v>0</v>
      </c>
    </row>
    <row r="262" spans="1:45" x14ac:dyDescent="0.25">
      <c r="A262" s="13" t="str">
        <f>IF(MAX(W$2:W262)=W261,"",MAX(W$2:W262))</f>
        <v/>
      </c>
      <c r="B262" s="34"/>
      <c r="C262" s="20"/>
      <c r="D262" s="20"/>
      <c r="E262" s="23" t="str">
        <f>IF(H262=Kalenderbasis!AH$11,Kalenderbasis!AK$11,IF(H262=Kalenderbasis!AH$12,Kalenderbasis!AK$12,IF(H262=Kalenderbasis!AH$13,Kalenderbasis!AK$13,IF(H262=Kalenderbasis!AH$14,Kalenderbasis!AK$14,IF(H262=Kalenderbasis!AH$15,Kalenderbasis!AK$15,IF(H262=Kalenderbasis!AH$16,Kalenderbasis!AK$16,IF(H262=Kalenderbasis!AH$17,Kalenderbasis!AK$17,IF(H262=Kalenderbasis!AH$18,Kalenderbasis!AK$18,""))))))))</f>
        <v/>
      </c>
      <c r="F262" s="43" t="str">
        <f>IF(C262="K",MAX(F$2:F261)+1,"")</f>
        <v/>
      </c>
      <c r="G262" s="20">
        <f t="shared" ref="G262:G325" si="85">WEEKDAY(H262)</f>
        <v>3</v>
      </c>
      <c r="H262" s="21">
        <f t="shared" si="77"/>
        <v>45916</v>
      </c>
      <c r="I262" s="24" t="str">
        <f>IF(H262=Kalenderbasis!N$7,"Aschermittwoch",IF(H262=Kalenderbasis!H$7,"Karfreitag",IF(H262=Kalenderbasis!F$7,"Ostersonntag",IF(H262=Kalenderbasis!G$7,"Ostermontag",IF(H262=Kalenderbasis!J$7,"Christi Himmelfahrt",IF(H262=Kalenderbasis!K$7,"Pfingst-Sonntag",IF(H262=Kalenderbasis!L$7,"Pfingst-Montag",IF(H262=Kalenderbasis!M$7,"Fronleichnam",IF(H262=Kalenderbasis!Q$7,Kalenderbasis!Q$8,IF(H262=Kalenderbasis!R$7,Kalenderbasis!R$8,IF(H262=Kalenderbasis!S$7,Kalenderbasis!S$8,IF(H262=Kalenderbasis!T$7,Kalenderbasis!T$8,IF(H262=Kalenderbasis!U$7,Kalenderbasis!U$8,IF(H262=Kalenderbasis!V$7,Kalenderbasis!V$8,IF(H262=Kalenderbasis!W$7,Kalenderbasis!W$8,IF(H262=Kalenderbasis!X$7,Kalenderbasis!X$8,IF(H262=Kalenderbasis!Y$7,Kalenderbasis!Y$8,IF(H262=Kalenderbasis!Z$7,Kalenderbasis!Z$8,IF(H262=Kalenderbasis!AA$7,Kalenderbasis!AA$8,IF(H262=Kalenderbasis!AB$7,Kalenderbasis!AB$8,IF(H262=Kalenderbasis!O$7,Kalenderbasis!O$8,IF(H262=Kalenderbasis!P$7,Kalenderbasis!P$8,""))))))))))))))))))))))</f>
        <v/>
      </c>
      <c r="J262" s="20" t="str">
        <f t="shared" si="82"/>
        <v/>
      </c>
      <c r="K262" s="25"/>
      <c r="L262" s="22"/>
      <c r="M262" s="22"/>
      <c r="N262" s="22"/>
      <c r="O262" s="22"/>
      <c r="P262" s="22"/>
      <c r="Q262" s="22"/>
      <c r="R262" s="22"/>
      <c r="S262" s="35"/>
      <c r="U262" s="20" t="str">
        <f t="shared" si="83"/>
        <v/>
      </c>
      <c r="V262" s="13">
        <f t="shared" si="84"/>
        <v>0</v>
      </c>
      <c r="W262" s="13">
        <f>SUM(V$2:V262)</f>
        <v>59</v>
      </c>
      <c r="AA262" s="13">
        <f t="shared" si="74"/>
        <v>0</v>
      </c>
      <c r="AD262" s="20">
        <f t="shared" si="79"/>
        <v>0</v>
      </c>
      <c r="AE262" s="20">
        <f t="shared" si="79"/>
        <v>0</v>
      </c>
      <c r="AF262" s="20">
        <f t="shared" si="80"/>
        <v>0</v>
      </c>
      <c r="AG262" s="20">
        <f t="shared" si="80"/>
        <v>0</v>
      </c>
      <c r="AH262" s="20">
        <f t="shared" si="80"/>
        <v>0</v>
      </c>
      <c r="AI262" s="20">
        <f t="shared" si="80"/>
        <v>0</v>
      </c>
      <c r="AJ262" s="20">
        <f t="shared" si="80"/>
        <v>0</v>
      </c>
      <c r="AK262" s="20"/>
      <c r="AL262" s="20"/>
      <c r="AM262" s="20">
        <f t="shared" si="81"/>
        <v>0</v>
      </c>
      <c r="AN262" s="20">
        <f t="shared" si="78"/>
        <v>0</v>
      </c>
      <c r="AO262" s="20">
        <f t="shared" si="78"/>
        <v>0</v>
      </c>
      <c r="AP262" s="20">
        <f t="shared" si="78"/>
        <v>0</v>
      </c>
      <c r="AQ262" s="20">
        <f t="shared" si="78"/>
        <v>0</v>
      </c>
      <c r="AR262" s="20">
        <f t="shared" si="78"/>
        <v>0</v>
      </c>
      <c r="AS262" s="20">
        <f t="shared" si="78"/>
        <v>0</v>
      </c>
    </row>
    <row r="263" spans="1:45" x14ac:dyDescent="0.25">
      <c r="A263" s="13" t="str">
        <f>IF(MAX(W$2:W263)=W262,"",MAX(W$2:W263))</f>
        <v/>
      </c>
      <c r="B263" s="34"/>
      <c r="C263" s="20"/>
      <c r="D263" s="20"/>
      <c r="E263" s="23" t="str">
        <f>IF(H263=Kalenderbasis!AH$11,Kalenderbasis!AK$11,IF(H263=Kalenderbasis!AH$12,Kalenderbasis!AK$12,IF(H263=Kalenderbasis!AH$13,Kalenderbasis!AK$13,IF(H263=Kalenderbasis!AH$14,Kalenderbasis!AK$14,IF(H263=Kalenderbasis!AH$15,Kalenderbasis!AK$15,IF(H263=Kalenderbasis!AH$16,Kalenderbasis!AK$16,IF(H263=Kalenderbasis!AH$17,Kalenderbasis!AK$17,IF(H263=Kalenderbasis!AH$18,Kalenderbasis!AK$18,""))))))))</f>
        <v/>
      </c>
      <c r="F263" s="43" t="str">
        <f>IF(C263="K",MAX(F$2:F262)+1,"")</f>
        <v/>
      </c>
      <c r="G263" s="20">
        <f t="shared" si="85"/>
        <v>4</v>
      </c>
      <c r="H263" s="21">
        <f t="shared" si="77"/>
        <v>45917</v>
      </c>
      <c r="I263" s="24" t="str">
        <f>IF(H263=Kalenderbasis!N$7,"Aschermittwoch",IF(H263=Kalenderbasis!H$7,"Karfreitag",IF(H263=Kalenderbasis!F$7,"Ostersonntag",IF(H263=Kalenderbasis!G$7,"Ostermontag",IF(H263=Kalenderbasis!J$7,"Christi Himmelfahrt",IF(H263=Kalenderbasis!K$7,"Pfingst-Sonntag",IF(H263=Kalenderbasis!L$7,"Pfingst-Montag",IF(H263=Kalenderbasis!M$7,"Fronleichnam",IF(H263=Kalenderbasis!Q$7,Kalenderbasis!Q$8,IF(H263=Kalenderbasis!R$7,Kalenderbasis!R$8,IF(H263=Kalenderbasis!S$7,Kalenderbasis!S$8,IF(H263=Kalenderbasis!T$7,Kalenderbasis!T$8,IF(H263=Kalenderbasis!U$7,Kalenderbasis!U$8,IF(H263=Kalenderbasis!V$7,Kalenderbasis!V$8,IF(H263=Kalenderbasis!W$7,Kalenderbasis!W$8,IF(H263=Kalenderbasis!X$7,Kalenderbasis!X$8,IF(H263=Kalenderbasis!Y$7,Kalenderbasis!Y$8,IF(H263=Kalenderbasis!Z$7,Kalenderbasis!Z$8,IF(H263=Kalenderbasis!AA$7,Kalenderbasis!AA$8,IF(H263=Kalenderbasis!AB$7,Kalenderbasis!AB$8,IF(H263=Kalenderbasis!O$7,Kalenderbasis!O$8,IF(H263=Kalenderbasis!P$7,Kalenderbasis!P$8,""))))))))))))))))))))))</f>
        <v/>
      </c>
      <c r="J263" s="20" t="str">
        <f t="shared" si="82"/>
        <v/>
      </c>
      <c r="K263" s="25"/>
      <c r="L263" s="22"/>
      <c r="M263" s="22"/>
      <c r="N263" s="22"/>
      <c r="O263" s="22"/>
      <c r="P263" s="22"/>
      <c r="Q263" s="22"/>
      <c r="R263" s="22"/>
      <c r="S263" s="35"/>
      <c r="U263" s="20" t="str">
        <f t="shared" si="83"/>
        <v/>
      </c>
      <c r="V263" s="13">
        <f t="shared" si="84"/>
        <v>0</v>
      </c>
      <c r="W263" s="13">
        <f>SUM(V$2:V263)</f>
        <v>59</v>
      </c>
      <c r="AA263" s="13">
        <f t="shared" si="74"/>
        <v>0</v>
      </c>
      <c r="AD263" s="20">
        <f t="shared" si="79"/>
        <v>0</v>
      </c>
      <c r="AE263" s="20">
        <f t="shared" si="79"/>
        <v>0</v>
      </c>
      <c r="AF263" s="20">
        <f t="shared" si="80"/>
        <v>0</v>
      </c>
      <c r="AG263" s="20">
        <f t="shared" si="80"/>
        <v>0</v>
      </c>
      <c r="AH263" s="20">
        <f t="shared" si="80"/>
        <v>0</v>
      </c>
      <c r="AI263" s="20">
        <f t="shared" si="80"/>
        <v>0</v>
      </c>
      <c r="AJ263" s="20">
        <f t="shared" si="80"/>
        <v>0</v>
      </c>
      <c r="AK263" s="20"/>
      <c r="AL263" s="20"/>
      <c r="AM263" s="20">
        <f t="shared" si="81"/>
        <v>0</v>
      </c>
      <c r="AN263" s="20">
        <f t="shared" si="78"/>
        <v>0</v>
      </c>
      <c r="AO263" s="20">
        <f t="shared" si="78"/>
        <v>0</v>
      </c>
      <c r="AP263" s="20">
        <f t="shared" si="78"/>
        <v>0</v>
      </c>
      <c r="AQ263" s="20">
        <f t="shared" si="78"/>
        <v>0</v>
      </c>
      <c r="AR263" s="20">
        <f t="shared" si="78"/>
        <v>0</v>
      </c>
      <c r="AS263" s="20">
        <f t="shared" si="78"/>
        <v>0</v>
      </c>
    </row>
    <row r="264" spans="1:45" x14ac:dyDescent="0.25">
      <c r="A264" s="13">
        <f>IF(MAX(W$2:W264)=W263,"",MAX(W$2:W264))</f>
        <v>60</v>
      </c>
      <c r="B264" s="34" t="s">
        <v>28</v>
      </c>
      <c r="C264" s="20" t="s">
        <v>44</v>
      </c>
      <c r="D264" s="20"/>
      <c r="E264" s="23" t="str">
        <f>IF(H264=Kalenderbasis!AH$11,Kalenderbasis!AK$11,IF(H264=Kalenderbasis!AH$12,Kalenderbasis!AK$12,IF(H264=Kalenderbasis!AH$13,Kalenderbasis!AK$13,IF(H264=Kalenderbasis!AH$14,Kalenderbasis!AK$14,IF(H264=Kalenderbasis!AH$15,Kalenderbasis!AK$15,IF(H264=Kalenderbasis!AH$16,Kalenderbasis!AK$16,IF(H264=Kalenderbasis!AH$17,Kalenderbasis!AK$17,IF(H264=Kalenderbasis!AH$18,Kalenderbasis!AK$18,""))))))))</f>
        <v/>
      </c>
      <c r="F264" s="43" t="str">
        <f>IF(C264="K",MAX(F$2:F263)+1,"")</f>
        <v/>
      </c>
      <c r="G264" s="20">
        <f t="shared" si="85"/>
        <v>5</v>
      </c>
      <c r="H264" s="21">
        <f t="shared" si="77"/>
        <v>45918</v>
      </c>
      <c r="I264" s="24" t="str">
        <f>IF(H264=Kalenderbasis!N$7,"Aschermittwoch",IF(H264=Kalenderbasis!H$7,"Karfreitag",IF(H264=Kalenderbasis!F$7,"Ostersonntag",IF(H264=Kalenderbasis!G$7,"Ostermontag",IF(H264=Kalenderbasis!J$7,"Christi Himmelfahrt",IF(H264=Kalenderbasis!K$7,"Pfingst-Sonntag",IF(H264=Kalenderbasis!L$7,"Pfingst-Montag",IF(H264=Kalenderbasis!M$7,"Fronleichnam",IF(H264=Kalenderbasis!Q$7,Kalenderbasis!Q$8,IF(H264=Kalenderbasis!R$7,Kalenderbasis!R$8,IF(H264=Kalenderbasis!S$7,Kalenderbasis!S$8,IF(H264=Kalenderbasis!T$7,Kalenderbasis!T$8,IF(H264=Kalenderbasis!U$7,Kalenderbasis!U$8,IF(H264=Kalenderbasis!V$7,Kalenderbasis!V$8,IF(H264=Kalenderbasis!W$7,Kalenderbasis!W$8,IF(H264=Kalenderbasis!X$7,Kalenderbasis!X$8,IF(H264=Kalenderbasis!Y$7,Kalenderbasis!Y$8,IF(H264=Kalenderbasis!Z$7,Kalenderbasis!Z$8,IF(H264=Kalenderbasis!AA$7,Kalenderbasis!AA$8,IF(H264=Kalenderbasis!AB$7,Kalenderbasis!AB$8,IF(H264=Kalenderbasis!O$7,Kalenderbasis!O$8,IF(H264=Kalenderbasis!P$7,Kalenderbasis!P$8,""))))))))))))))))))))))</f>
        <v/>
      </c>
      <c r="J264" s="20" t="str">
        <f t="shared" si="82"/>
        <v>Burggraben</v>
      </c>
      <c r="K264" s="25" t="s">
        <v>18</v>
      </c>
      <c r="L264" s="22"/>
      <c r="M264" s="22"/>
      <c r="N264" s="22"/>
      <c r="O264" s="22"/>
      <c r="P264" s="22"/>
      <c r="Q264" s="22"/>
      <c r="R264" s="22"/>
      <c r="S264" s="35"/>
      <c r="U264" s="20" t="str">
        <f t="shared" si="83"/>
        <v/>
      </c>
      <c r="V264" s="13">
        <f t="shared" si="84"/>
        <v>1</v>
      </c>
      <c r="W264" s="13">
        <f>SUM(V$2:V264)</f>
        <v>60</v>
      </c>
      <c r="AA264" s="13">
        <f t="shared" si="74"/>
        <v>0</v>
      </c>
      <c r="AD264" s="20">
        <f t="shared" si="79"/>
        <v>0</v>
      </c>
      <c r="AE264" s="20">
        <f t="shared" si="79"/>
        <v>0</v>
      </c>
      <c r="AF264" s="20">
        <f t="shared" si="80"/>
        <v>0</v>
      </c>
      <c r="AG264" s="20">
        <f t="shared" si="80"/>
        <v>0</v>
      </c>
      <c r="AH264" s="20">
        <f t="shared" si="80"/>
        <v>0</v>
      </c>
      <c r="AI264" s="20">
        <f t="shared" si="80"/>
        <v>0</v>
      </c>
      <c r="AJ264" s="20">
        <f t="shared" si="80"/>
        <v>0</v>
      </c>
      <c r="AK264" s="20"/>
      <c r="AL264" s="20"/>
      <c r="AM264" s="20">
        <f t="shared" si="81"/>
        <v>0</v>
      </c>
      <c r="AN264" s="20">
        <f t="shared" si="78"/>
        <v>1</v>
      </c>
      <c r="AO264" s="20">
        <f t="shared" si="78"/>
        <v>0</v>
      </c>
      <c r="AP264" s="20">
        <f t="shared" si="78"/>
        <v>0</v>
      </c>
      <c r="AQ264" s="20">
        <f t="shared" si="78"/>
        <v>0</v>
      </c>
      <c r="AR264" s="20">
        <f t="shared" si="78"/>
        <v>0</v>
      </c>
      <c r="AS264" s="20">
        <f t="shared" si="78"/>
        <v>0</v>
      </c>
    </row>
    <row r="265" spans="1:45" x14ac:dyDescent="0.25">
      <c r="A265" s="13" t="str">
        <f>IF(MAX(W$2:W265)=W264,"",MAX(W$2:W265))</f>
        <v/>
      </c>
      <c r="B265" s="34"/>
      <c r="C265" s="20"/>
      <c r="D265" s="20"/>
      <c r="E265" s="23" t="str">
        <f>IF(H265=Kalenderbasis!AH$11,Kalenderbasis!AK$11,IF(H265=Kalenderbasis!AH$12,Kalenderbasis!AK$12,IF(H265=Kalenderbasis!AH$13,Kalenderbasis!AK$13,IF(H265=Kalenderbasis!AH$14,Kalenderbasis!AK$14,IF(H265=Kalenderbasis!AH$15,Kalenderbasis!AK$15,IF(H265=Kalenderbasis!AH$16,Kalenderbasis!AK$16,IF(H265=Kalenderbasis!AH$17,Kalenderbasis!AK$17,IF(H265=Kalenderbasis!AH$18,Kalenderbasis!AK$18,""))))))))</f>
        <v/>
      </c>
      <c r="F265" s="43" t="str">
        <f>IF(C265="K",MAX(F$2:F264)+1,"")</f>
        <v/>
      </c>
      <c r="G265" s="20">
        <f t="shared" si="85"/>
        <v>6</v>
      </c>
      <c r="H265" s="21">
        <f t="shared" si="77"/>
        <v>45919</v>
      </c>
      <c r="I265" s="24" t="str">
        <f>IF(H265=Kalenderbasis!N$7,"Aschermittwoch",IF(H265=Kalenderbasis!H$7,"Karfreitag",IF(H265=Kalenderbasis!F$7,"Ostersonntag",IF(H265=Kalenderbasis!G$7,"Ostermontag",IF(H265=Kalenderbasis!J$7,"Christi Himmelfahrt",IF(H265=Kalenderbasis!K$7,"Pfingst-Sonntag",IF(H265=Kalenderbasis!L$7,"Pfingst-Montag",IF(H265=Kalenderbasis!M$7,"Fronleichnam",IF(H265=Kalenderbasis!Q$7,Kalenderbasis!Q$8,IF(H265=Kalenderbasis!R$7,Kalenderbasis!R$8,IF(H265=Kalenderbasis!S$7,Kalenderbasis!S$8,IF(H265=Kalenderbasis!T$7,Kalenderbasis!T$8,IF(H265=Kalenderbasis!U$7,Kalenderbasis!U$8,IF(H265=Kalenderbasis!V$7,Kalenderbasis!V$8,IF(H265=Kalenderbasis!W$7,Kalenderbasis!W$8,IF(H265=Kalenderbasis!X$7,Kalenderbasis!X$8,IF(H265=Kalenderbasis!Y$7,Kalenderbasis!Y$8,IF(H265=Kalenderbasis!Z$7,Kalenderbasis!Z$8,IF(H265=Kalenderbasis!AA$7,Kalenderbasis!AA$8,IF(H265=Kalenderbasis!AB$7,Kalenderbasis!AB$8,IF(H265=Kalenderbasis!O$7,Kalenderbasis!O$8,IF(H265=Kalenderbasis!P$7,Kalenderbasis!P$8,""))))))))))))))))))))))</f>
        <v/>
      </c>
      <c r="J265" s="20" t="str">
        <f t="shared" si="82"/>
        <v/>
      </c>
      <c r="K265" s="25"/>
      <c r="L265" s="22"/>
      <c r="M265" s="22"/>
      <c r="N265" s="22"/>
      <c r="O265" s="22"/>
      <c r="P265" s="22"/>
      <c r="Q265" s="22"/>
      <c r="R265" s="22"/>
      <c r="S265" s="35"/>
      <c r="U265" s="20" t="str">
        <f t="shared" si="83"/>
        <v/>
      </c>
      <c r="V265" s="13">
        <f t="shared" si="84"/>
        <v>0</v>
      </c>
      <c r="W265" s="13">
        <f>SUM(V$2:V265)</f>
        <v>60</v>
      </c>
      <c r="AA265" s="13">
        <f t="shared" si="74"/>
        <v>0</v>
      </c>
      <c r="AD265" s="20">
        <f t="shared" si="79"/>
        <v>0</v>
      </c>
      <c r="AE265" s="20">
        <f t="shared" si="79"/>
        <v>0</v>
      </c>
      <c r="AF265" s="20">
        <f t="shared" si="80"/>
        <v>0</v>
      </c>
      <c r="AG265" s="20">
        <f t="shared" si="80"/>
        <v>0</v>
      </c>
      <c r="AH265" s="20">
        <f t="shared" si="80"/>
        <v>0</v>
      </c>
      <c r="AI265" s="20">
        <f t="shared" si="80"/>
        <v>0</v>
      </c>
      <c r="AJ265" s="20">
        <f t="shared" si="80"/>
        <v>0</v>
      </c>
      <c r="AK265" s="20"/>
      <c r="AL265" s="20"/>
      <c r="AM265" s="20">
        <f t="shared" si="81"/>
        <v>0</v>
      </c>
      <c r="AN265" s="20">
        <f t="shared" si="78"/>
        <v>0</v>
      </c>
      <c r="AO265" s="20">
        <f t="shared" si="78"/>
        <v>0</v>
      </c>
      <c r="AP265" s="20">
        <f t="shared" si="78"/>
        <v>0</v>
      </c>
      <c r="AQ265" s="20">
        <f t="shared" si="78"/>
        <v>0</v>
      </c>
      <c r="AR265" s="20">
        <f t="shared" si="78"/>
        <v>0</v>
      </c>
      <c r="AS265" s="20">
        <f t="shared" si="78"/>
        <v>0</v>
      </c>
    </row>
    <row r="266" spans="1:45" x14ac:dyDescent="0.25">
      <c r="A266" s="13" t="str">
        <f>IF(MAX(W$2:W266)=W265,"",MAX(W$2:W266))</f>
        <v/>
      </c>
      <c r="B266" s="34"/>
      <c r="C266" s="20"/>
      <c r="D266" s="20"/>
      <c r="E266" s="23" t="str">
        <f>IF(H266=Kalenderbasis!AH$11,Kalenderbasis!AK$11,IF(H266=Kalenderbasis!AH$12,Kalenderbasis!AK$12,IF(H266=Kalenderbasis!AH$13,Kalenderbasis!AK$13,IF(H266=Kalenderbasis!AH$14,Kalenderbasis!AK$14,IF(H266=Kalenderbasis!AH$15,Kalenderbasis!AK$15,IF(H266=Kalenderbasis!AH$16,Kalenderbasis!AK$16,IF(H266=Kalenderbasis!AH$17,Kalenderbasis!AK$17,IF(H266=Kalenderbasis!AH$18,Kalenderbasis!AK$18,""))))))))</f>
        <v/>
      </c>
      <c r="F266" s="43" t="str">
        <f>IF(C266="K",MAX(F$2:F265)+1,"")</f>
        <v/>
      </c>
      <c r="G266" s="20">
        <f t="shared" si="85"/>
        <v>7</v>
      </c>
      <c r="H266" s="21">
        <f t="shared" si="77"/>
        <v>45920</v>
      </c>
      <c r="I266" s="24" t="str">
        <f>IF(H266=Kalenderbasis!N$7,"Aschermittwoch",IF(H266=Kalenderbasis!H$7,"Karfreitag",IF(H266=Kalenderbasis!F$7,"Ostersonntag",IF(H266=Kalenderbasis!G$7,"Ostermontag",IF(H266=Kalenderbasis!J$7,"Christi Himmelfahrt",IF(H266=Kalenderbasis!K$7,"Pfingst-Sonntag",IF(H266=Kalenderbasis!L$7,"Pfingst-Montag",IF(H266=Kalenderbasis!M$7,"Fronleichnam",IF(H266=Kalenderbasis!Q$7,Kalenderbasis!Q$8,IF(H266=Kalenderbasis!R$7,Kalenderbasis!R$8,IF(H266=Kalenderbasis!S$7,Kalenderbasis!S$8,IF(H266=Kalenderbasis!T$7,Kalenderbasis!T$8,IF(H266=Kalenderbasis!U$7,Kalenderbasis!U$8,IF(H266=Kalenderbasis!V$7,Kalenderbasis!V$8,IF(H266=Kalenderbasis!W$7,Kalenderbasis!W$8,IF(H266=Kalenderbasis!X$7,Kalenderbasis!X$8,IF(H266=Kalenderbasis!Y$7,Kalenderbasis!Y$8,IF(H266=Kalenderbasis!Z$7,Kalenderbasis!Z$8,IF(H266=Kalenderbasis!AA$7,Kalenderbasis!AA$8,IF(H266=Kalenderbasis!AB$7,Kalenderbasis!AB$8,IF(H266=Kalenderbasis!O$7,Kalenderbasis!O$8,IF(H266=Kalenderbasis!P$7,Kalenderbasis!P$8,""))))))))))))))))))))))</f>
        <v/>
      </c>
      <c r="J266" s="20" t="str">
        <f t="shared" si="82"/>
        <v/>
      </c>
      <c r="K266" s="25"/>
      <c r="L266" s="22"/>
      <c r="M266" s="22"/>
      <c r="N266" s="22"/>
      <c r="O266" s="22"/>
      <c r="P266" s="22"/>
      <c r="Q266" s="22"/>
      <c r="R266" s="22"/>
      <c r="S266" s="35"/>
      <c r="U266" s="20" t="str">
        <f t="shared" si="83"/>
        <v/>
      </c>
      <c r="V266" s="13">
        <f t="shared" si="84"/>
        <v>0</v>
      </c>
      <c r="W266" s="13">
        <f>SUM(V$2:V266)</f>
        <v>60</v>
      </c>
      <c r="AA266" s="13">
        <f t="shared" ref="AA266:AA329" si="86">IF(I266="",0,1)</f>
        <v>0</v>
      </c>
      <c r="AD266" s="20">
        <f t="shared" si="79"/>
        <v>0</v>
      </c>
      <c r="AE266" s="20">
        <f t="shared" si="79"/>
        <v>0</v>
      </c>
      <c r="AF266" s="20">
        <f t="shared" si="80"/>
        <v>0</v>
      </c>
      <c r="AG266" s="20">
        <f t="shared" si="80"/>
        <v>0</v>
      </c>
      <c r="AH266" s="20">
        <f t="shared" si="80"/>
        <v>0</v>
      </c>
      <c r="AI266" s="20">
        <f t="shared" si="80"/>
        <v>0</v>
      </c>
      <c r="AJ266" s="20">
        <f t="shared" si="80"/>
        <v>0</v>
      </c>
      <c r="AK266" s="20"/>
      <c r="AL266" s="20"/>
      <c r="AM266" s="20">
        <f t="shared" si="81"/>
        <v>0</v>
      </c>
      <c r="AN266" s="20">
        <f t="shared" si="78"/>
        <v>0</v>
      </c>
      <c r="AO266" s="20">
        <f t="shared" si="78"/>
        <v>0</v>
      </c>
      <c r="AP266" s="20">
        <f t="shared" si="78"/>
        <v>0</v>
      </c>
      <c r="AQ266" s="20">
        <f t="shared" si="78"/>
        <v>0</v>
      </c>
      <c r="AR266" s="20">
        <f t="shared" si="78"/>
        <v>0</v>
      </c>
      <c r="AS266" s="20">
        <f t="shared" si="78"/>
        <v>0</v>
      </c>
    </row>
    <row r="267" spans="1:45" x14ac:dyDescent="0.25">
      <c r="A267" s="13" t="str">
        <f>IF(MAX(W$2:W267)=W266,"",MAX(W$2:W267))</f>
        <v/>
      </c>
      <c r="B267" s="34"/>
      <c r="C267" s="20"/>
      <c r="D267" s="20"/>
      <c r="E267" s="23" t="str">
        <f>IF(H267=Kalenderbasis!AH$11,Kalenderbasis!AK$11,IF(H267=Kalenderbasis!AH$12,Kalenderbasis!AK$12,IF(H267=Kalenderbasis!AH$13,Kalenderbasis!AK$13,IF(H267=Kalenderbasis!AH$14,Kalenderbasis!AK$14,IF(H267=Kalenderbasis!AH$15,Kalenderbasis!AK$15,IF(H267=Kalenderbasis!AH$16,Kalenderbasis!AK$16,IF(H267=Kalenderbasis!AH$17,Kalenderbasis!AK$17,IF(H267=Kalenderbasis!AH$18,Kalenderbasis!AK$18,""))))))))</f>
        <v/>
      </c>
      <c r="F267" s="43" t="str">
        <f>IF(C267="K",MAX(F$2:F266)+1,"")</f>
        <v/>
      </c>
      <c r="G267" s="20">
        <f t="shared" si="85"/>
        <v>1</v>
      </c>
      <c r="H267" s="21">
        <f t="shared" si="77"/>
        <v>45921</v>
      </c>
      <c r="I267" s="24" t="str">
        <f>IF(H267=Kalenderbasis!N$7,"Aschermittwoch",IF(H267=Kalenderbasis!H$7,"Karfreitag",IF(H267=Kalenderbasis!F$7,"Ostersonntag",IF(H267=Kalenderbasis!G$7,"Ostermontag",IF(H267=Kalenderbasis!J$7,"Christi Himmelfahrt",IF(H267=Kalenderbasis!K$7,"Pfingst-Sonntag",IF(H267=Kalenderbasis!L$7,"Pfingst-Montag",IF(H267=Kalenderbasis!M$7,"Fronleichnam",IF(H267=Kalenderbasis!Q$7,Kalenderbasis!Q$8,IF(H267=Kalenderbasis!R$7,Kalenderbasis!R$8,IF(H267=Kalenderbasis!S$7,Kalenderbasis!S$8,IF(H267=Kalenderbasis!T$7,Kalenderbasis!T$8,IF(H267=Kalenderbasis!U$7,Kalenderbasis!U$8,IF(H267=Kalenderbasis!V$7,Kalenderbasis!V$8,IF(H267=Kalenderbasis!W$7,Kalenderbasis!W$8,IF(H267=Kalenderbasis!X$7,Kalenderbasis!X$8,IF(H267=Kalenderbasis!Y$7,Kalenderbasis!Y$8,IF(H267=Kalenderbasis!Z$7,Kalenderbasis!Z$8,IF(H267=Kalenderbasis!AA$7,Kalenderbasis!AA$8,IF(H267=Kalenderbasis!AB$7,Kalenderbasis!AB$8,IF(H267=Kalenderbasis!O$7,Kalenderbasis!O$8,IF(H267=Kalenderbasis!P$7,Kalenderbasis!P$8,""))))))))))))))))))))))</f>
        <v/>
      </c>
      <c r="J267" s="20" t="str">
        <f t="shared" si="82"/>
        <v/>
      </c>
      <c r="K267" s="25"/>
      <c r="L267" s="22"/>
      <c r="M267" s="22"/>
      <c r="N267" s="22"/>
      <c r="O267" s="22"/>
      <c r="P267" s="22"/>
      <c r="Q267" s="22"/>
      <c r="R267" s="22"/>
      <c r="S267" s="35"/>
      <c r="U267" s="20" t="str">
        <f t="shared" si="83"/>
        <v/>
      </c>
      <c r="V267" s="13">
        <f t="shared" si="84"/>
        <v>0</v>
      </c>
      <c r="W267" s="13">
        <f>SUM(V$2:V267)</f>
        <v>60</v>
      </c>
      <c r="AA267" s="13">
        <f t="shared" si="86"/>
        <v>0</v>
      </c>
      <c r="AD267" s="20">
        <f t="shared" si="79"/>
        <v>0</v>
      </c>
      <c r="AE267" s="20">
        <f t="shared" si="79"/>
        <v>0</v>
      </c>
      <c r="AF267" s="20">
        <f t="shared" si="80"/>
        <v>0</v>
      </c>
      <c r="AG267" s="20">
        <f t="shared" si="80"/>
        <v>0</v>
      </c>
      <c r="AH267" s="20">
        <f t="shared" si="80"/>
        <v>0</v>
      </c>
      <c r="AI267" s="20">
        <f t="shared" si="80"/>
        <v>0</v>
      </c>
      <c r="AJ267" s="20">
        <f t="shared" si="80"/>
        <v>0</v>
      </c>
      <c r="AK267" s="20"/>
      <c r="AL267" s="20"/>
      <c r="AM267" s="20">
        <f t="shared" si="81"/>
        <v>0</v>
      </c>
      <c r="AN267" s="20">
        <f t="shared" si="78"/>
        <v>0</v>
      </c>
      <c r="AO267" s="20">
        <f t="shared" si="78"/>
        <v>0</v>
      </c>
      <c r="AP267" s="20">
        <f t="shared" si="78"/>
        <v>0</v>
      </c>
      <c r="AQ267" s="20">
        <f t="shared" si="78"/>
        <v>0</v>
      </c>
      <c r="AR267" s="20">
        <f t="shared" si="78"/>
        <v>0</v>
      </c>
      <c r="AS267" s="20">
        <f t="shared" si="78"/>
        <v>0</v>
      </c>
    </row>
    <row r="268" spans="1:45" x14ac:dyDescent="0.25">
      <c r="A268" s="13" t="str">
        <f>IF(MAX(W$2:W268)=W267,"",MAX(W$2:W268))</f>
        <v/>
      </c>
      <c r="B268" s="34"/>
      <c r="C268" s="20"/>
      <c r="D268" s="20"/>
      <c r="E268" s="23" t="str">
        <f>IF(H268=Kalenderbasis!AH$11,Kalenderbasis!AK$11,IF(H268=Kalenderbasis!AH$12,Kalenderbasis!AK$12,IF(H268=Kalenderbasis!AH$13,Kalenderbasis!AK$13,IF(H268=Kalenderbasis!AH$14,Kalenderbasis!AK$14,IF(H268=Kalenderbasis!AH$15,Kalenderbasis!AK$15,IF(H268=Kalenderbasis!AH$16,Kalenderbasis!AK$16,IF(H268=Kalenderbasis!AH$17,Kalenderbasis!AK$17,IF(H268=Kalenderbasis!AH$18,Kalenderbasis!AK$18,""))))))))</f>
        <v/>
      </c>
      <c r="F268" s="43" t="str">
        <f>IF(C268="K",MAX(F$2:F267)+1,"")</f>
        <v/>
      </c>
      <c r="G268" s="20">
        <f t="shared" si="85"/>
        <v>2</v>
      </c>
      <c r="H268" s="21">
        <f t="shared" si="77"/>
        <v>45922</v>
      </c>
      <c r="I268" s="24" t="str">
        <f>IF(H268=Kalenderbasis!N$7,"Aschermittwoch",IF(H268=Kalenderbasis!H$7,"Karfreitag",IF(H268=Kalenderbasis!F$7,"Ostersonntag",IF(H268=Kalenderbasis!G$7,"Ostermontag",IF(H268=Kalenderbasis!J$7,"Christi Himmelfahrt",IF(H268=Kalenderbasis!K$7,"Pfingst-Sonntag",IF(H268=Kalenderbasis!L$7,"Pfingst-Montag",IF(H268=Kalenderbasis!M$7,"Fronleichnam",IF(H268=Kalenderbasis!Q$7,Kalenderbasis!Q$8,IF(H268=Kalenderbasis!R$7,Kalenderbasis!R$8,IF(H268=Kalenderbasis!S$7,Kalenderbasis!S$8,IF(H268=Kalenderbasis!T$7,Kalenderbasis!T$8,IF(H268=Kalenderbasis!U$7,Kalenderbasis!U$8,IF(H268=Kalenderbasis!V$7,Kalenderbasis!V$8,IF(H268=Kalenderbasis!W$7,Kalenderbasis!W$8,IF(H268=Kalenderbasis!X$7,Kalenderbasis!X$8,IF(H268=Kalenderbasis!Y$7,Kalenderbasis!Y$8,IF(H268=Kalenderbasis!Z$7,Kalenderbasis!Z$8,IF(H268=Kalenderbasis!AA$7,Kalenderbasis!AA$8,IF(H268=Kalenderbasis!AB$7,Kalenderbasis!AB$8,IF(H268=Kalenderbasis!O$7,Kalenderbasis!O$8,IF(H268=Kalenderbasis!P$7,Kalenderbasis!P$8,""))))))))))))))))))))))</f>
        <v/>
      </c>
      <c r="J268" s="20" t="str">
        <f t="shared" si="82"/>
        <v/>
      </c>
      <c r="K268" s="25"/>
      <c r="L268" s="22"/>
      <c r="M268" s="22"/>
      <c r="N268" s="22"/>
      <c r="O268" s="22"/>
      <c r="P268" s="22"/>
      <c r="Q268" s="22"/>
      <c r="R268" s="22"/>
      <c r="S268" s="35"/>
      <c r="U268" s="20" t="str">
        <f t="shared" si="83"/>
        <v/>
      </c>
      <c r="V268" s="13">
        <f t="shared" si="84"/>
        <v>0</v>
      </c>
      <c r="W268" s="13">
        <f>SUM(V$2:V268)</f>
        <v>60</v>
      </c>
      <c r="AA268" s="13">
        <f t="shared" si="86"/>
        <v>0</v>
      </c>
      <c r="AD268" s="20">
        <f t="shared" si="79"/>
        <v>0</v>
      </c>
      <c r="AE268" s="20">
        <f t="shared" si="79"/>
        <v>0</v>
      </c>
      <c r="AF268" s="20">
        <f t="shared" si="80"/>
        <v>0</v>
      </c>
      <c r="AG268" s="20">
        <f t="shared" si="80"/>
        <v>0</v>
      </c>
      <c r="AH268" s="20">
        <f t="shared" si="80"/>
        <v>0</v>
      </c>
      <c r="AI268" s="20">
        <f t="shared" si="80"/>
        <v>0</v>
      </c>
      <c r="AJ268" s="20">
        <f t="shared" si="80"/>
        <v>0</v>
      </c>
      <c r="AK268" s="20"/>
      <c r="AL268" s="20"/>
      <c r="AM268" s="20">
        <f t="shared" si="81"/>
        <v>0</v>
      </c>
      <c r="AN268" s="20">
        <f t="shared" si="78"/>
        <v>0</v>
      </c>
      <c r="AO268" s="20">
        <f t="shared" si="78"/>
        <v>0</v>
      </c>
      <c r="AP268" s="20">
        <f t="shared" si="78"/>
        <v>0</v>
      </c>
      <c r="AQ268" s="20">
        <f t="shared" si="78"/>
        <v>0</v>
      </c>
      <c r="AR268" s="20">
        <f t="shared" si="78"/>
        <v>0</v>
      </c>
      <c r="AS268" s="20">
        <f t="shared" si="78"/>
        <v>0</v>
      </c>
    </row>
    <row r="269" spans="1:45" x14ac:dyDescent="0.25">
      <c r="A269" s="13" t="str">
        <f>IF(MAX(W$2:W269)=W268,"",MAX(W$2:W269))</f>
        <v/>
      </c>
      <c r="B269" s="34"/>
      <c r="C269" s="20"/>
      <c r="D269" s="20"/>
      <c r="E269" s="23" t="str">
        <f>IF(H269=Kalenderbasis!AH$11,Kalenderbasis!AK$11,IF(H269=Kalenderbasis!AH$12,Kalenderbasis!AK$12,IF(H269=Kalenderbasis!AH$13,Kalenderbasis!AK$13,IF(H269=Kalenderbasis!AH$14,Kalenderbasis!AK$14,IF(H269=Kalenderbasis!AH$15,Kalenderbasis!AK$15,IF(H269=Kalenderbasis!AH$16,Kalenderbasis!AK$16,IF(H269=Kalenderbasis!AH$17,Kalenderbasis!AK$17,IF(H269=Kalenderbasis!AH$18,Kalenderbasis!AK$18,""))))))))</f>
        <v/>
      </c>
      <c r="F269" s="43" t="str">
        <f>IF(C269="K",MAX(F$2:F268)+1,"")</f>
        <v/>
      </c>
      <c r="G269" s="20">
        <f t="shared" si="85"/>
        <v>3</v>
      </c>
      <c r="H269" s="21">
        <f t="shared" si="77"/>
        <v>45923</v>
      </c>
      <c r="I269" s="24" t="str">
        <f>IF(H269=Kalenderbasis!N$7,"Aschermittwoch",IF(H269=Kalenderbasis!H$7,"Karfreitag",IF(H269=Kalenderbasis!F$7,"Ostersonntag",IF(H269=Kalenderbasis!G$7,"Ostermontag",IF(H269=Kalenderbasis!J$7,"Christi Himmelfahrt",IF(H269=Kalenderbasis!K$7,"Pfingst-Sonntag",IF(H269=Kalenderbasis!L$7,"Pfingst-Montag",IF(H269=Kalenderbasis!M$7,"Fronleichnam",IF(H269=Kalenderbasis!Q$7,Kalenderbasis!Q$8,IF(H269=Kalenderbasis!R$7,Kalenderbasis!R$8,IF(H269=Kalenderbasis!S$7,Kalenderbasis!S$8,IF(H269=Kalenderbasis!T$7,Kalenderbasis!T$8,IF(H269=Kalenderbasis!U$7,Kalenderbasis!U$8,IF(H269=Kalenderbasis!V$7,Kalenderbasis!V$8,IF(H269=Kalenderbasis!W$7,Kalenderbasis!W$8,IF(H269=Kalenderbasis!X$7,Kalenderbasis!X$8,IF(H269=Kalenderbasis!Y$7,Kalenderbasis!Y$8,IF(H269=Kalenderbasis!Z$7,Kalenderbasis!Z$8,IF(H269=Kalenderbasis!AA$7,Kalenderbasis!AA$8,IF(H269=Kalenderbasis!AB$7,Kalenderbasis!AB$8,IF(H269=Kalenderbasis!O$7,Kalenderbasis!O$8,IF(H269=Kalenderbasis!P$7,Kalenderbasis!P$8,""))))))))))))))))))))))</f>
        <v/>
      </c>
      <c r="J269" s="20" t="str">
        <f t="shared" si="82"/>
        <v/>
      </c>
      <c r="K269" s="25"/>
      <c r="L269" s="22"/>
      <c r="M269" s="22"/>
      <c r="N269" s="22"/>
      <c r="O269" s="22"/>
      <c r="P269" s="22"/>
      <c r="Q269" s="22"/>
      <c r="R269" s="22"/>
      <c r="S269" s="35"/>
      <c r="U269" s="20" t="str">
        <f t="shared" si="83"/>
        <v/>
      </c>
      <c r="V269" s="13">
        <f t="shared" si="84"/>
        <v>0</v>
      </c>
      <c r="W269" s="13">
        <f>SUM(V$2:V269)</f>
        <v>60</v>
      </c>
      <c r="AA269" s="13">
        <f t="shared" si="86"/>
        <v>0</v>
      </c>
      <c r="AD269" s="20">
        <f t="shared" si="79"/>
        <v>0</v>
      </c>
      <c r="AE269" s="20">
        <f t="shared" si="79"/>
        <v>0</v>
      </c>
      <c r="AF269" s="20">
        <f t="shared" si="80"/>
        <v>0</v>
      </c>
      <c r="AG269" s="20">
        <f t="shared" si="80"/>
        <v>0</v>
      </c>
      <c r="AH269" s="20">
        <f t="shared" si="80"/>
        <v>0</v>
      </c>
      <c r="AI269" s="20">
        <f t="shared" si="80"/>
        <v>0</v>
      </c>
      <c r="AJ269" s="20">
        <f t="shared" si="80"/>
        <v>0</v>
      </c>
      <c r="AK269" s="20"/>
      <c r="AL269" s="20"/>
      <c r="AM269" s="20">
        <f t="shared" si="81"/>
        <v>0</v>
      </c>
      <c r="AN269" s="20">
        <f t="shared" si="78"/>
        <v>0</v>
      </c>
      <c r="AO269" s="20">
        <f t="shared" si="78"/>
        <v>0</v>
      </c>
      <c r="AP269" s="20">
        <f t="shared" si="78"/>
        <v>0</v>
      </c>
      <c r="AQ269" s="20">
        <f t="shared" si="78"/>
        <v>0</v>
      </c>
      <c r="AR269" s="20">
        <f t="shared" si="78"/>
        <v>0</v>
      </c>
      <c r="AS269" s="20">
        <f t="shared" si="78"/>
        <v>0</v>
      </c>
    </row>
    <row r="270" spans="1:45" x14ac:dyDescent="0.25">
      <c r="A270" s="13" t="str">
        <f>IF(MAX(W$2:W270)=W269,"",MAX(W$2:W270))</f>
        <v/>
      </c>
      <c r="B270" s="34"/>
      <c r="C270" s="20"/>
      <c r="D270" s="20"/>
      <c r="E270" s="23" t="str">
        <f>IF(H270=Kalenderbasis!AH$11,Kalenderbasis!AK$11,IF(H270=Kalenderbasis!AH$12,Kalenderbasis!AK$12,IF(H270=Kalenderbasis!AH$13,Kalenderbasis!AK$13,IF(H270=Kalenderbasis!AH$14,Kalenderbasis!AK$14,IF(H270=Kalenderbasis!AH$15,Kalenderbasis!AK$15,IF(H270=Kalenderbasis!AH$16,Kalenderbasis!AK$16,IF(H270=Kalenderbasis!AH$17,Kalenderbasis!AK$17,IF(H270=Kalenderbasis!AH$18,Kalenderbasis!AK$18,""))))))))</f>
        <v/>
      </c>
      <c r="F270" s="43" t="str">
        <f>IF(C270="K",MAX(F$2:F269)+1,"")</f>
        <v/>
      </c>
      <c r="G270" s="20">
        <f t="shared" si="85"/>
        <v>4</v>
      </c>
      <c r="H270" s="21">
        <f t="shared" si="77"/>
        <v>45924</v>
      </c>
      <c r="I270" s="24" t="str">
        <f>IF(H270=Kalenderbasis!N$7,"Aschermittwoch",IF(H270=Kalenderbasis!H$7,"Karfreitag",IF(H270=Kalenderbasis!F$7,"Ostersonntag",IF(H270=Kalenderbasis!G$7,"Ostermontag",IF(H270=Kalenderbasis!J$7,"Christi Himmelfahrt",IF(H270=Kalenderbasis!K$7,"Pfingst-Sonntag",IF(H270=Kalenderbasis!L$7,"Pfingst-Montag",IF(H270=Kalenderbasis!M$7,"Fronleichnam",IF(H270=Kalenderbasis!Q$7,Kalenderbasis!Q$8,IF(H270=Kalenderbasis!R$7,Kalenderbasis!R$8,IF(H270=Kalenderbasis!S$7,Kalenderbasis!S$8,IF(H270=Kalenderbasis!T$7,Kalenderbasis!T$8,IF(H270=Kalenderbasis!U$7,Kalenderbasis!U$8,IF(H270=Kalenderbasis!V$7,Kalenderbasis!V$8,IF(H270=Kalenderbasis!W$7,Kalenderbasis!W$8,IF(H270=Kalenderbasis!X$7,Kalenderbasis!X$8,IF(H270=Kalenderbasis!Y$7,Kalenderbasis!Y$8,IF(H270=Kalenderbasis!Z$7,Kalenderbasis!Z$8,IF(H270=Kalenderbasis!AA$7,Kalenderbasis!AA$8,IF(H270=Kalenderbasis!AB$7,Kalenderbasis!AB$8,IF(H270=Kalenderbasis!O$7,Kalenderbasis!O$8,IF(H270=Kalenderbasis!P$7,Kalenderbasis!P$8,""))))))))))))))))))))))</f>
        <v/>
      </c>
      <c r="J270" s="20" t="str">
        <f t="shared" si="82"/>
        <v/>
      </c>
      <c r="K270" s="25"/>
      <c r="L270" s="22"/>
      <c r="M270" s="22"/>
      <c r="N270" s="22"/>
      <c r="O270" s="22"/>
      <c r="P270" s="22"/>
      <c r="Q270" s="22"/>
      <c r="R270" s="22"/>
      <c r="S270" s="35"/>
      <c r="U270" s="20" t="str">
        <f t="shared" si="83"/>
        <v/>
      </c>
      <c r="V270" s="13">
        <f t="shared" si="84"/>
        <v>0</v>
      </c>
      <c r="W270" s="13">
        <f>SUM(V$2:V270)</f>
        <v>60</v>
      </c>
      <c r="AA270" s="13">
        <f t="shared" si="86"/>
        <v>0</v>
      </c>
      <c r="AD270" s="20">
        <f t="shared" si="79"/>
        <v>0</v>
      </c>
      <c r="AE270" s="20">
        <f t="shared" si="79"/>
        <v>0</v>
      </c>
      <c r="AF270" s="20">
        <f t="shared" si="80"/>
        <v>0</v>
      </c>
      <c r="AG270" s="20">
        <f t="shared" si="80"/>
        <v>0</v>
      </c>
      <c r="AH270" s="20">
        <f t="shared" si="80"/>
        <v>0</v>
      </c>
      <c r="AI270" s="20">
        <f t="shared" si="80"/>
        <v>0</v>
      </c>
      <c r="AJ270" s="20">
        <f t="shared" si="80"/>
        <v>0</v>
      </c>
      <c r="AK270" s="20"/>
      <c r="AL270" s="20"/>
      <c r="AM270" s="20">
        <f t="shared" si="81"/>
        <v>0</v>
      </c>
      <c r="AN270" s="20">
        <f t="shared" si="78"/>
        <v>0</v>
      </c>
      <c r="AO270" s="20">
        <f t="shared" si="78"/>
        <v>0</v>
      </c>
      <c r="AP270" s="20">
        <f t="shared" si="78"/>
        <v>0</v>
      </c>
      <c r="AQ270" s="20">
        <f t="shared" si="78"/>
        <v>0</v>
      </c>
      <c r="AR270" s="20">
        <f t="shared" si="78"/>
        <v>0</v>
      </c>
      <c r="AS270" s="20">
        <f t="shared" si="78"/>
        <v>0</v>
      </c>
    </row>
    <row r="271" spans="1:45" x14ac:dyDescent="0.25">
      <c r="A271" s="13">
        <f>IF(MAX(W$2:W271)=W270,"",MAX(W$2:W271))</f>
        <v>61</v>
      </c>
      <c r="B271" s="34" t="s">
        <v>28</v>
      </c>
      <c r="C271" s="20" t="s">
        <v>29</v>
      </c>
      <c r="D271" s="20"/>
      <c r="E271" s="23" t="str">
        <f>IF(H271=Kalenderbasis!AH$11,Kalenderbasis!AK$11,IF(H271=Kalenderbasis!AH$12,Kalenderbasis!AK$12,IF(H271=Kalenderbasis!AH$13,Kalenderbasis!AK$13,IF(H271=Kalenderbasis!AH$14,Kalenderbasis!AK$14,IF(H271=Kalenderbasis!AH$15,Kalenderbasis!AK$15,IF(H271=Kalenderbasis!AH$16,Kalenderbasis!AK$16,IF(H271=Kalenderbasis!AH$17,Kalenderbasis!AK$17,IF(H271=Kalenderbasis!AH$18,Kalenderbasis!AK$18,""))))))))</f>
        <v/>
      </c>
      <c r="F271" s="43">
        <f>IF(C271="K",MAX(F$2:F270)+1,"")</f>
        <v>1287</v>
      </c>
      <c r="G271" s="20">
        <f t="shared" si="85"/>
        <v>5</v>
      </c>
      <c r="H271" s="21">
        <f t="shared" si="77"/>
        <v>45925</v>
      </c>
      <c r="I271" s="24" t="str">
        <f>IF(H271=Kalenderbasis!N$7,"Aschermittwoch",IF(H271=Kalenderbasis!H$7,"Karfreitag",IF(H271=Kalenderbasis!F$7,"Ostersonntag",IF(H271=Kalenderbasis!G$7,"Ostermontag",IF(H271=Kalenderbasis!J$7,"Christi Himmelfahrt",IF(H271=Kalenderbasis!K$7,"Pfingst-Sonntag",IF(H271=Kalenderbasis!L$7,"Pfingst-Montag",IF(H271=Kalenderbasis!M$7,"Fronleichnam",IF(H271=Kalenderbasis!Q$7,Kalenderbasis!Q$8,IF(H271=Kalenderbasis!R$7,Kalenderbasis!R$8,IF(H271=Kalenderbasis!S$7,Kalenderbasis!S$8,IF(H271=Kalenderbasis!T$7,Kalenderbasis!T$8,IF(H271=Kalenderbasis!U$7,Kalenderbasis!U$8,IF(H271=Kalenderbasis!V$7,Kalenderbasis!V$8,IF(H271=Kalenderbasis!W$7,Kalenderbasis!W$8,IF(H271=Kalenderbasis!X$7,Kalenderbasis!X$8,IF(H271=Kalenderbasis!Y$7,Kalenderbasis!Y$8,IF(H271=Kalenderbasis!Z$7,Kalenderbasis!Z$8,IF(H271=Kalenderbasis!AA$7,Kalenderbasis!AA$8,IF(H271=Kalenderbasis!AB$7,Kalenderbasis!AB$8,IF(H271=Kalenderbasis!O$7,Kalenderbasis!O$8,IF(H271=Kalenderbasis!P$7,Kalenderbasis!P$8,""))))))))))))))))))))))</f>
        <v/>
      </c>
      <c r="J271" s="20" t="s">
        <v>85</v>
      </c>
      <c r="K271" s="25" t="s">
        <v>16</v>
      </c>
      <c r="L271" s="22"/>
      <c r="M271" s="22"/>
      <c r="N271" s="22"/>
      <c r="O271" s="22"/>
      <c r="P271" s="22"/>
      <c r="Q271" s="22"/>
      <c r="R271" s="22"/>
      <c r="S271" s="35"/>
      <c r="U271" s="20" t="str">
        <f t="shared" si="83"/>
        <v/>
      </c>
      <c r="V271" s="13">
        <f t="shared" si="84"/>
        <v>1</v>
      </c>
      <c r="W271" s="13">
        <f>SUM(V$2:V271)</f>
        <v>61</v>
      </c>
      <c r="AA271" s="13">
        <f t="shared" si="86"/>
        <v>0</v>
      </c>
      <c r="AD271" s="20">
        <f t="shared" si="79"/>
        <v>0</v>
      </c>
      <c r="AE271" s="20">
        <f t="shared" si="79"/>
        <v>0</v>
      </c>
      <c r="AF271" s="20">
        <f t="shared" si="80"/>
        <v>1</v>
      </c>
      <c r="AG271" s="20">
        <f t="shared" si="80"/>
        <v>0</v>
      </c>
      <c r="AH271" s="20">
        <f t="shared" si="80"/>
        <v>0</v>
      </c>
      <c r="AI271" s="20">
        <f t="shared" si="80"/>
        <v>0</v>
      </c>
      <c r="AJ271" s="20">
        <f t="shared" si="80"/>
        <v>0</v>
      </c>
      <c r="AK271" s="20"/>
      <c r="AL271" s="20"/>
      <c r="AM271" s="20">
        <f t="shared" si="81"/>
        <v>0</v>
      </c>
      <c r="AN271" s="20">
        <f t="shared" si="78"/>
        <v>0</v>
      </c>
      <c r="AO271" s="20">
        <f t="shared" si="78"/>
        <v>0</v>
      </c>
      <c r="AP271" s="20">
        <f t="shared" si="78"/>
        <v>0</v>
      </c>
      <c r="AQ271" s="20">
        <f t="shared" si="78"/>
        <v>0</v>
      </c>
      <c r="AR271" s="20">
        <f t="shared" si="78"/>
        <v>0</v>
      </c>
      <c r="AS271" s="20">
        <f t="shared" si="78"/>
        <v>0</v>
      </c>
    </row>
    <row r="272" spans="1:45" x14ac:dyDescent="0.25">
      <c r="A272" s="13" t="str">
        <f>IF(MAX(W$2:W272)=W271,"",MAX(W$2:W272))</f>
        <v/>
      </c>
      <c r="B272" s="34"/>
      <c r="C272" s="20"/>
      <c r="D272" s="20"/>
      <c r="E272" s="23" t="str">
        <f>IF(H272=Kalenderbasis!AH$11,Kalenderbasis!AK$11,IF(H272=Kalenderbasis!AH$12,Kalenderbasis!AK$12,IF(H272=Kalenderbasis!AH$13,Kalenderbasis!AK$13,IF(H272=Kalenderbasis!AH$14,Kalenderbasis!AK$14,IF(H272=Kalenderbasis!AH$15,Kalenderbasis!AK$15,IF(H272=Kalenderbasis!AH$16,Kalenderbasis!AK$16,IF(H272=Kalenderbasis!AH$17,Kalenderbasis!AK$17,IF(H272=Kalenderbasis!AH$18,Kalenderbasis!AK$18,""))))))))</f>
        <v/>
      </c>
      <c r="F272" s="43" t="str">
        <f>IF(C272="K",MAX(F$2:F271)+1,"")</f>
        <v/>
      </c>
      <c r="G272" s="20">
        <f t="shared" si="85"/>
        <v>6</v>
      </c>
      <c r="H272" s="21">
        <f t="shared" si="77"/>
        <v>45926</v>
      </c>
      <c r="I272" s="24" t="str">
        <f>IF(H272=Kalenderbasis!N$7,"Aschermittwoch",IF(H272=Kalenderbasis!H$7,"Karfreitag",IF(H272=Kalenderbasis!F$7,"Ostersonntag",IF(H272=Kalenderbasis!G$7,"Ostermontag",IF(H272=Kalenderbasis!J$7,"Christi Himmelfahrt",IF(H272=Kalenderbasis!K$7,"Pfingst-Sonntag",IF(H272=Kalenderbasis!L$7,"Pfingst-Montag",IF(H272=Kalenderbasis!M$7,"Fronleichnam",IF(H272=Kalenderbasis!Q$7,Kalenderbasis!Q$8,IF(H272=Kalenderbasis!R$7,Kalenderbasis!R$8,IF(H272=Kalenderbasis!S$7,Kalenderbasis!S$8,IF(H272=Kalenderbasis!T$7,Kalenderbasis!T$8,IF(H272=Kalenderbasis!U$7,Kalenderbasis!U$8,IF(H272=Kalenderbasis!V$7,Kalenderbasis!V$8,IF(H272=Kalenderbasis!W$7,Kalenderbasis!W$8,IF(H272=Kalenderbasis!X$7,Kalenderbasis!X$8,IF(H272=Kalenderbasis!Y$7,Kalenderbasis!Y$8,IF(H272=Kalenderbasis!Z$7,Kalenderbasis!Z$8,IF(H272=Kalenderbasis!AA$7,Kalenderbasis!AA$8,IF(H272=Kalenderbasis!AB$7,Kalenderbasis!AB$8,IF(H272=Kalenderbasis!O$7,Kalenderbasis!O$8,IF(H272=Kalenderbasis!P$7,Kalenderbasis!P$8,""))))))))))))))))))))))</f>
        <v/>
      </c>
      <c r="J272" s="20" t="str">
        <f t="shared" si="82"/>
        <v/>
      </c>
      <c r="K272" s="25"/>
      <c r="L272" s="22"/>
      <c r="M272" s="22"/>
      <c r="N272" s="22"/>
      <c r="O272" s="22"/>
      <c r="P272" s="22"/>
      <c r="Q272" s="22"/>
      <c r="R272" s="22"/>
      <c r="S272" s="35"/>
      <c r="U272" s="20" t="str">
        <f t="shared" si="83"/>
        <v/>
      </c>
      <c r="V272" s="13">
        <f t="shared" si="84"/>
        <v>0</v>
      </c>
      <c r="W272" s="13">
        <f>SUM(V$2:V272)</f>
        <v>61</v>
      </c>
      <c r="AA272" s="13">
        <f t="shared" si="86"/>
        <v>0</v>
      </c>
      <c r="AD272" s="20">
        <f t="shared" si="79"/>
        <v>0</v>
      </c>
      <c r="AE272" s="20">
        <f t="shared" si="79"/>
        <v>0</v>
      </c>
      <c r="AF272" s="20">
        <f t="shared" si="80"/>
        <v>0</v>
      </c>
      <c r="AG272" s="20">
        <f t="shared" si="80"/>
        <v>0</v>
      </c>
      <c r="AH272" s="20">
        <f t="shared" si="80"/>
        <v>0</v>
      </c>
      <c r="AI272" s="20">
        <f t="shared" si="80"/>
        <v>0</v>
      </c>
      <c r="AJ272" s="20">
        <f t="shared" si="80"/>
        <v>0</v>
      </c>
      <c r="AK272" s="20"/>
      <c r="AL272" s="20"/>
      <c r="AM272" s="20">
        <f t="shared" si="81"/>
        <v>0</v>
      </c>
      <c r="AN272" s="20">
        <f t="shared" si="78"/>
        <v>0</v>
      </c>
      <c r="AO272" s="20">
        <f t="shared" si="78"/>
        <v>0</v>
      </c>
      <c r="AP272" s="20">
        <f t="shared" si="78"/>
        <v>0</v>
      </c>
      <c r="AQ272" s="20">
        <f t="shared" si="78"/>
        <v>0</v>
      </c>
      <c r="AR272" s="20">
        <f t="shared" si="78"/>
        <v>0</v>
      </c>
      <c r="AS272" s="20">
        <f t="shared" si="78"/>
        <v>0</v>
      </c>
    </row>
    <row r="273" spans="1:45" x14ac:dyDescent="0.25">
      <c r="A273" s="13" t="str">
        <f>IF(MAX(W$2:W273)=W272,"",MAX(W$2:W273))</f>
        <v/>
      </c>
      <c r="B273" s="34"/>
      <c r="C273" s="20"/>
      <c r="D273" s="20"/>
      <c r="E273" s="23" t="str">
        <f>IF(H273=Kalenderbasis!AH$11,Kalenderbasis!AK$11,IF(H273=Kalenderbasis!AH$12,Kalenderbasis!AK$12,IF(H273=Kalenderbasis!AH$13,Kalenderbasis!AK$13,IF(H273=Kalenderbasis!AH$14,Kalenderbasis!AK$14,IF(H273=Kalenderbasis!AH$15,Kalenderbasis!AK$15,IF(H273=Kalenderbasis!AH$16,Kalenderbasis!AK$16,IF(H273=Kalenderbasis!AH$17,Kalenderbasis!AK$17,IF(H273=Kalenderbasis!AH$18,Kalenderbasis!AK$18,""))))))))</f>
        <v/>
      </c>
      <c r="F273" s="43" t="str">
        <f>IF(C273="K",MAX(F$2:F272)+1,"")</f>
        <v/>
      </c>
      <c r="G273" s="20">
        <f t="shared" si="85"/>
        <v>7</v>
      </c>
      <c r="H273" s="21">
        <f t="shared" si="77"/>
        <v>45927</v>
      </c>
      <c r="I273" s="24" t="str">
        <f>IF(H273=Kalenderbasis!N$7,"Aschermittwoch",IF(H273=Kalenderbasis!H$7,"Karfreitag",IF(H273=Kalenderbasis!F$7,"Ostersonntag",IF(H273=Kalenderbasis!G$7,"Ostermontag",IF(H273=Kalenderbasis!J$7,"Christi Himmelfahrt",IF(H273=Kalenderbasis!K$7,"Pfingst-Sonntag",IF(H273=Kalenderbasis!L$7,"Pfingst-Montag",IF(H273=Kalenderbasis!M$7,"Fronleichnam",IF(H273=Kalenderbasis!Q$7,Kalenderbasis!Q$8,IF(H273=Kalenderbasis!R$7,Kalenderbasis!R$8,IF(H273=Kalenderbasis!S$7,Kalenderbasis!S$8,IF(H273=Kalenderbasis!T$7,Kalenderbasis!T$8,IF(H273=Kalenderbasis!U$7,Kalenderbasis!U$8,IF(H273=Kalenderbasis!V$7,Kalenderbasis!V$8,IF(H273=Kalenderbasis!W$7,Kalenderbasis!W$8,IF(H273=Kalenderbasis!X$7,Kalenderbasis!X$8,IF(H273=Kalenderbasis!Y$7,Kalenderbasis!Y$8,IF(H273=Kalenderbasis!Z$7,Kalenderbasis!Z$8,IF(H273=Kalenderbasis!AA$7,Kalenderbasis!AA$8,IF(H273=Kalenderbasis!AB$7,Kalenderbasis!AB$8,IF(H273=Kalenderbasis!O$7,Kalenderbasis!O$8,IF(H273=Kalenderbasis!P$7,Kalenderbasis!P$8,""))))))))))))))))))))))</f>
        <v/>
      </c>
      <c r="J273" s="20" t="str">
        <f t="shared" si="82"/>
        <v/>
      </c>
      <c r="K273" s="25"/>
      <c r="L273" s="22"/>
      <c r="M273" s="22"/>
      <c r="N273" s="22"/>
      <c r="O273" s="22"/>
      <c r="P273" s="22"/>
      <c r="Q273" s="22"/>
      <c r="R273" s="22"/>
      <c r="S273" s="35"/>
      <c r="U273" s="20" t="str">
        <f t="shared" si="83"/>
        <v/>
      </c>
      <c r="V273" s="13">
        <f t="shared" si="84"/>
        <v>0</v>
      </c>
      <c r="W273" s="13">
        <f>SUM(V$2:V273)</f>
        <v>61</v>
      </c>
      <c r="AA273" s="13">
        <f t="shared" si="86"/>
        <v>0</v>
      </c>
      <c r="AD273" s="20">
        <f t="shared" si="79"/>
        <v>0</v>
      </c>
      <c r="AE273" s="20">
        <f t="shared" si="79"/>
        <v>0</v>
      </c>
      <c r="AF273" s="20">
        <f t="shared" si="80"/>
        <v>0</v>
      </c>
      <c r="AG273" s="20">
        <f t="shared" si="80"/>
        <v>0</v>
      </c>
      <c r="AH273" s="20">
        <f t="shared" si="80"/>
        <v>0</v>
      </c>
      <c r="AI273" s="20">
        <f t="shared" si="80"/>
        <v>0</v>
      </c>
      <c r="AJ273" s="20">
        <f t="shared" si="80"/>
        <v>0</v>
      </c>
      <c r="AK273" s="20"/>
      <c r="AL273" s="20"/>
      <c r="AM273" s="20">
        <f t="shared" si="81"/>
        <v>0</v>
      </c>
      <c r="AN273" s="20">
        <f t="shared" si="78"/>
        <v>0</v>
      </c>
      <c r="AO273" s="20">
        <f t="shared" si="78"/>
        <v>0</v>
      </c>
      <c r="AP273" s="20">
        <f t="shared" si="78"/>
        <v>0</v>
      </c>
      <c r="AQ273" s="20">
        <f t="shared" si="78"/>
        <v>0</v>
      </c>
      <c r="AR273" s="20">
        <f t="shared" si="78"/>
        <v>0</v>
      </c>
      <c r="AS273" s="20">
        <f t="shared" si="78"/>
        <v>0</v>
      </c>
    </row>
    <row r="274" spans="1:45" x14ac:dyDescent="0.25">
      <c r="A274" s="13" t="str">
        <f>IF(MAX(W$2:W274)=W273,"",MAX(W$2:W274))</f>
        <v/>
      </c>
      <c r="B274" s="34"/>
      <c r="C274" s="20"/>
      <c r="D274" s="20"/>
      <c r="E274" s="23" t="str">
        <f>IF(H274=Kalenderbasis!AH$11,Kalenderbasis!AK$11,IF(H274=Kalenderbasis!AH$12,Kalenderbasis!AK$12,IF(H274=Kalenderbasis!AH$13,Kalenderbasis!AK$13,IF(H274=Kalenderbasis!AH$14,Kalenderbasis!AK$14,IF(H274=Kalenderbasis!AH$15,Kalenderbasis!AK$15,IF(H274=Kalenderbasis!AH$16,Kalenderbasis!AK$16,IF(H274=Kalenderbasis!AH$17,Kalenderbasis!AK$17,IF(H274=Kalenderbasis!AH$18,Kalenderbasis!AK$18,""))))))))</f>
        <v/>
      </c>
      <c r="F274" s="43" t="str">
        <f>IF(C274="K",MAX(F$2:F273)+1,"")</f>
        <v/>
      </c>
      <c r="G274" s="20">
        <f t="shared" si="85"/>
        <v>1</v>
      </c>
      <c r="H274" s="21">
        <f t="shared" si="77"/>
        <v>45928</v>
      </c>
      <c r="I274" s="24" t="str">
        <f>IF(H274=Kalenderbasis!N$7,"Aschermittwoch",IF(H274=Kalenderbasis!H$7,"Karfreitag",IF(H274=Kalenderbasis!F$7,"Ostersonntag",IF(H274=Kalenderbasis!G$7,"Ostermontag",IF(H274=Kalenderbasis!J$7,"Christi Himmelfahrt",IF(H274=Kalenderbasis!K$7,"Pfingst-Sonntag",IF(H274=Kalenderbasis!L$7,"Pfingst-Montag",IF(H274=Kalenderbasis!M$7,"Fronleichnam",IF(H274=Kalenderbasis!Q$7,Kalenderbasis!Q$8,IF(H274=Kalenderbasis!R$7,Kalenderbasis!R$8,IF(H274=Kalenderbasis!S$7,Kalenderbasis!S$8,IF(H274=Kalenderbasis!T$7,Kalenderbasis!T$8,IF(H274=Kalenderbasis!U$7,Kalenderbasis!U$8,IF(H274=Kalenderbasis!V$7,Kalenderbasis!V$8,IF(H274=Kalenderbasis!W$7,Kalenderbasis!W$8,IF(H274=Kalenderbasis!X$7,Kalenderbasis!X$8,IF(H274=Kalenderbasis!Y$7,Kalenderbasis!Y$8,IF(H274=Kalenderbasis!Z$7,Kalenderbasis!Z$8,IF(H274=Kalenderbasis!AA$7,Kalenderbasis!AA$8,IF(H274=Kalenderbasis!AB$7,Kalenderbasis!AB$8,IF(H274=Kalenderbasis!O$7,Kalenderbasis!O$8,IF(H274=Kalenderbasis!P$7,Kalenderbasis!P$8,""))))))))))))))))))))))</f>
        <v/>
      </c>
      <c r="J274" s="20" t="str">
        <f t="shared" si="82"/>
        <v/>
      </c>
      <c r="K274" s="25"/>
      <c r="L274" s="22"/>
      <c r="M274" s="22"/>
      <c r="N274" s="22"/>
      <c r="O274" s="22"/>
      <c r="P274" s="22"/>
      <c r="Q274" s="22"/>
      <c r="R274" s="22"/>
      <c r="S274" s="35"/>
      <c r="U274" s="20" t="str">
        <f t="shared" si="83"/>
        <v/>
      </c>
      <c r="V274" s="13">
        <f t="shared" si="84"/>
        <v>0</v>
      </c>
      <c r="W274" s="13">
        <f>SUM(V$2:V274)</f>
        <v>61</v>
      </c>
      <c r="AA274" s="13">
        <f t="shared" si="86"/>
        <v>0</v>
      </c>
      <c r="AD274" s="20">
        <f t="shared" si="79"/>
        <v>0</v>
      </c>
      <c r="AE274" s="20">
        <f t="shared" si="79"/>
        <v>0</v>
      </c>
      <c r="AF274" s="20">
        <f t="shared" si="80"/>
        <v>0</v>
      </c>
      <c r="AG274" s="20">
        <f t="shared" si="80"/>
        <v>0</v>
      </c>
      <c r="AH274" s="20">
        <f t="shared" si="80"/>
        <v>0</v>
      </c>
      <c r="AI274" s="20">
        <f t="shared" si="80"/>
        <v>0</v>
      </c>
      <c r="AJ274" s="20">
        <f t="shared" si="80"/>
        <v>0</v>
      </c>
      <c r="AK274" s="20"/>
      <c r="AL274" s="20"/>
      <c r="AM274" s="20">
        <f t="shared" si="81"/>
        <v>0</v>
      </c>
      <c r="AN274" s="20">
        <f t="shared" si="78"/>
        <v>0</v>
      </c>
      <c r="AO274" s="20">
        <f t="shared" si="78"/>
        <v>0</v>
      </c>
      <c r="AP274" s="20">
        <f t="shared" si="78"/>
        <v>0</v>
      </c>
      <c r="AQ274" s="20">
        <f t="shared" si="78"/>
        <v>0</v>
      </c>
      <c r="AR274" s="20">
        <f t="shared" ref="AN274:AS317" si="87">IF(AND($C274="B",$K274=AR$1),1,0)</f>
        <v>0</v>
      </c>
      <c r="AS274" s="20">
        <f t="shared" si="87"/>
        <v>0</v>
      </c>
    </row>
    <row r="275" spans="1:45" x14ac:dyDescent="0.25">
      <c r="A275" s="13" t="str">
        <f>IF(MAX(W$2:W275)=W274,"",MAX(W$2:W275))</f>
        <v/>
      </c>
      <c r="B275" s="34"/>
      <c r="C275" s="20"/>
      <c r="D275" s="20"/>
      <c r="E275" s="23" t="str">
        <f>IF(H275=Kalenderbasis!AH$11,Kalenderbasis!AK$11,IF(H275=Kalenderbasis!AH$12,Kalenderbasis!AK$12,IF(H275=Kalenderbasis!AH$13,Kalenderbasis!AK$13,IF(H275=Kalenderbasis!AH$14,Kalenderbasis!AK$14,IF(H275=Kalenderbasis!AH$15,Kalenderbasis!AK$15,IF(H275=Kalenderbasis!AH$16,Kalenderbasis!AK$16,IF(H275=Kalenderbasis!AH$17,Kalenderbasis!AK$17,IF(H275=Kalenderbasis!AH$18,Kalenderbasis!AK$18,""))))))))</f>
        <v/>
      </c>
      <c r="F275" s="43" t="str">
        <f>IF(C275="K",MAX(F$2:F274)+1,"")</f>
        <v/>
      </c>
      <c r="G275" s="20">
        <f t="shared" si="85"/>
        <v>2</v>
      </c>
      <c r="H275" s="21">
        <f t="shared" si="77"/>
        <v>45929</v>
      </c>
      <c r="I275" s="24" t="str">
        <f>IF(H275=Kalenderbasis!N$7,"Aschermittwoch",IF(H275=Kalenderbasis!H$7,"Karfreitag",IF(H275=Kalenderbasis!F$7,"Ostersonntag",IF(H275=Kalenderbasis!G$7,"Ostermontag",IF(H275=Kalenderbasis!J$7,"Christi Himmelfahrt",IF(H275=Kalenderbasis!K$7,"Pfingst-Sonntag",IF(H275=Kalenderbasis!L$7,"Pfingst-Montag",IF(H275=Kalenderbasis!M$7,"Fronleichnam",IF(H275=Kalenderbasis!Q$7,Kalenderbasis!Q$8,IF(H275=Kalenderbasis!R$7,Kalenderbasis!R$8,IF(H275=Kalenderbasis!S$7,Kalenderbasis!S$8,IF(H275=Kalenderbasis!T$7,Kalenderbasis!T$8,IF(H275=Kalenderbasis!U$7,Kalenderbasis!U$8,IF(H275=Kalenderbasis!V$7,Kalenderbasis!V$8,IF(H275=Kalenderbasis!W$7,Kalenderbasis!W$8,IF(H275=Kalenderbasis!X$7,Kalenderbasis!X$8,IF(H275=Kalenderbasis!Y$7,Kalenderbasis!Y$8,IF(H275=Kalenderbasis!Z$7,Kalenderbasis!Z$8,IF(H275=Kalenderbasis!AA$7,Kalenderbasis!AA$8,IF(H275=Kalenderbasis!AB$7,Kalenderbasis!AB$8,IF(H275=Kalenderbasis!O$7,Kalenderbasis!O$8,IF(H275=Kalenderbasis!P$7,Kalenderbasis!P$8,""))))))))))))))))))))))</f>
        <v/>
      </c>
      <c r="J275" s="20" t="str">
        <f t="shared" si="82"/>
        <v/>
      </c>
      <c r="K275" s="25"/>
      <c r="L275" s="22"/>
      <c r="M275" s="22"/>
      <c r="N275" s="22"/>
      <c r="O275" s="22"/>
      <c r="P275" s="22"/>
      <c r="Q275" s="22"/>
      <c r="R275" s="22"/>
      <c r="S275" s="35"/>
      <c r="U275" s="20" t="str">
        <f t="shared" si="83"/>
        <v/>
      </c>
      <c r="V275" s="13">
        <f t="shared" si="84"/>
        <v>0</v>
      </c>
      <c r="W275" s="13">
        <f>SUM(V$2:V275)</f>
        <v>61</v>
      </c>
      <c r="AA275" s="13">
        <f t="shared" si="86"/>
        <v>0</v>
      </c>
      <c r="AD275" s="20">
        <f t="shared" si="79"/>
        <v>0</v>
      </c>
      <c r="AE275" s="20">
        <f t="shared" si="79"/>
        <v>0</v>
      </c>
      <c r="AF275" s="20">
        <f t="shared" si="80"/>
        <v>0</v>
      </c>
      <c r="AG275" s="20">
        <f t="shared" si="80"/>
        <v>0</v>
      </c>
      <c r="AH275" s="20">
        <f t="shared" si="80"/>
        <v>0</v>
      </c>
      <c r="AI275" s="20">
        <f t="shared" si="80"/>
        <v>0</v>
      </c>
      <c r="AJ275" s="20">
        <f t="shared" si="80"/>
        <v>0</v>
      </c>
      <c r="AK275" s="20"/>
      <c r="AL275" s="20"/>
      <c r="AM275" s="20">
        <f t="shared" si="81"/>
        <v>0</v>
      </c>
      <c r="AN275" s="20">
        <f t="shared" si="87"/>
        <v>0</v>
      </c>
      <c r="AO275" s="20">
        <f t="shared" si="87"/>
        <v>0</v>
      </c>
      <c r="AP275" s="20">
        <f t="shared" si="87"/>
        <v>0</v>
      </c>
      <c r="AQ275" s="20">
        <f t="shared" si="87"/>
        <v>0</v>
      </c>
      <c r="AR275" s="20">
        <f t="shared" si="87"/>
        <v>0</v>
      </c>
      <c r="AS275" s="20">
        <f t="shared" si="87"/>
        <v>0</v>
      </c>
    </row>
    <row r="276" spans="1:45" x14ac:dyDescent="0.25">
      <c r="A276" s="13" t="str">
        <f>IF(MAX(W$2:W276)=W275,"",MAX(W$2:W276))</f>
        <v/>
      </c>
      <c r="B276" s="34"/>
      <c r="C276" s="20"/>
      <c r="D276" s="20"/>
      <c r="E276" s="23" t="str">
        <f>IF(H276=Kalenderbasis!AH$11,Kalenderbasis!AK$11,IF(H276=Kalenderbasis!AH$12,Kalenderbasis!AK$12,IF(H276=Kalenderbasis!AH$13,Kalenderbasis!AK$13,IF(H276=Kalenderbasis!AH$14,Kalenderbasis!AK$14,IF(H276=Kalenderbasis!AH$15,Kalenderbasis!AK$15,IF(H276=Kalenderbasis!AH$16,Kalenderbasis!AK$16,IF(H276=Kalenderbasis!AH$17,Kalenderbasis!AK$17,IF(H276=Kalenderbasis!AH$18,Kalenderbasis!AK$18,""))))))))</f>
        <v/>
      </c>
      <c r="F276" s="43" t="str">
        <f>IF(C276="K",MAX(F$2:F275)+1,"")</f>
        <v/>
      </c>
      <c r="G276" s="20">
        <f t="shared" si="85"/>
        <v>3</v>
      </c>
      <c r="H276" s="21">
        <f t="shared" si="77"/>
        <v>45930</v>
      </c>
      <c r="I276" s="24" t="str">
        <f>IF(H276=Kalenderbasis!N$7,"Aschermittwoch",IF(H276=Kalenderbasis!H$7,"Karfreitag",IF(H276=Kalenderbasis!F$7,"Ostersonntag",IF(H276=Kalenderbasis!G$7,"Ostermontag",IF(H276=Kalenderbasis!J$7,"Christi Himmelfahrt",IF(H276=Kalenderbasis!K$7,"Pfingst-Sonntag",IF(H276=Kalenderbasis!L$7,"Pfingst-Montag",IF(H276=Kalenderbasis!M$7,"Fronleichnam",IF(H276=Kalenderbasis!Q$7,Kalenderbasis!Q$8,IF(H276=Kalenderbasis!R$7,Kalenderbasis!R$8,IF(H276=Kalenderbasis!S$7,Kalenderbasis!S$8,IF(H276=Kalenderbasis!T$7,Kalenderbasis!T$8,IF(H276=Kalenderbasis!U$7,Kalenderbasis!U$8,IF(H276=Kalenderbasis!V$7,Kalenderbasis!V$8,IF(H276=Kalenderbasis!W$7,Kalenderbasis!W$8,IF(H276=Kalenderbasis!X$7,Kalenderbasis!X$8,IF(H276=Kalenderbasis!Y$7,Kalenderbasis!Y$8,IF(H276=Kalenderbasis!Z$7,Kalenderbasis!Z$8,IF(H276=Kalenderbasis!AA$7,Kalenderbasis!AA$8,IF(H276=Kalenderbasis!AB$7,Kalenderbasis!AB$8,IF(H276=Kalenderbasis!O$7,Kalenderbasis!O$8,IF(H276=Kalenderbasis!P$7,Kalenderbasis!P$8,""))))))))))))))))))))))</f>
        <v/>
      </c>
      <c r="J276" s="20" t="str">
        <f t="shared" si="82"/>
        <v/>
      </c>
      <c r="K276" s="25"/>
      <c r="L276" s="22"/>
      <c r="M276" s="22"/>
      <c r="N276" s="22"/>
      <c r="O276" s="22"/>
      <c r="P276" s="22"/>
      <c r="Q276" s="22"/>
      <c r="R276" s="22"/>
      <c r="S276" s="35"/>
      <c r="U276" s="20" t="str">
        <f t="shared" si="83"/>
        <v/>
      </c>
      <c r="V276" s="13">
        <f t="shared" si="84"/>
        <v>0</v>
      </c>
      <c r="W276" s="13">
        <f>SUM(V$2:V276)</f>
        <v>61</v>
      </c>
      <c r="AA276" s="13">
        <f t="shared" si="86"/>
        <v>0</v>
      </c>
      <c r="AD276" s="20">
        <f t="shared" si="79"/>
        <v>0</v>
      </c>
      <c r="AE276" s="20">
        <f t="shared" si="79"/>
        <v>0</v>
      </c>
      <c r="AF276" s="20">
        <f t="shared" si="80"/>
        <v>0</v>
      </c>
      <c r="AG276" s="20">
        <f t="shared" si="80"/>
        <v>0</v>
      </c>
      <c r="AH276" s="20">
        <f t="shared" si="80"/>
        <v>0</v>
      </c>
      <c r="AI276" s="20">
        <f t="shared" si="80"/>
        <v>0</v>
      </c>
      <c r="AJ276" s="20">
        <f t="shared" si="80"/>
        <v>0</v>
      </c>
      <c r="AK276" s="20"/>
      <c r="AL276" s="20"/>
      <c r="AM276" s="20">
        <f t="shared" si="81"/>
        <v>0</v>
      </c>
      <c r="AN276" s="20">
        <f t="shared" si="87"/>
        <v>0</v>
      </c>
      <c r="AO276" s="20">
        <f t="shared" si="87"/>
        <v>0</v>
      </c>
      <c r="AP276" s="20">
        <f t="shared" si="87"/>
        <v>0</v>
      </c>
      <c r="AQ276" s="20">
        <f t="shared" si="87"/>
        <v>0</v>
      </c>
      <c r="AR276" s="20">
        <f t="shared" si="87"/>
        <v>0</v>
      </c>
      <c r="AS276" s="20">
        <f t="shared" si="87"/>
        <v>0</v>
      </c>
    </row>
    <row r="277" spans="1:45" x14ac:dyDescent="0.25">
      <c r="A277" s="13" t="str">
        <f>IF(MAX(W$2:W277)=W276,"",MAX(W$2:W277))</f>
        <v/>
      </c>
      <c r="B277" s="34"/>
      <c r="C277" s="20"/>
      <c r="D277" s="20"/>
      <c r="E277" s="23" t="str">
        <f>IF(H277=Kalenderbasis!AH$11,Kalenderbasis!AK$11,IF(H277=Kalenderbasis!AH$12,Kalenderbasis!AK$12,IF(H277=Kalenderbasis!AH$13,Kalenderbasis!AK$13,IF(H277=Kalenderbasis!AH$14,Kalenderbasis!AK$14,IF(H277=Kalenderbasis!AH$15,Kalenderbasis!AK$15,IF(H277=Kalenderbasis!AH$16,Kalenderbasis!AK$16,IF(H277=Kalenderbasis!AH$17,Kalenderbasis!AK$17,IF(H277=Kalenderbasis!AH$18,Kalenderbasis!AK$18,""))))))))</f>
        <v/>
      </c>
      <c r="F277" s="43" t="str">
        <f>IF(C277="K",MAX(F$2:F276)+1,"")</f>
        <v/>
      </c>
      <c r="G277" s="20">
        <f t="shared" si="85"/>
        <v>4</v>
      </c>
      <c r="H277" s="21">
        <f t="shared" si="77"/>
        <v>45931</v>
      </c>
      <c r="I277" s="24" t="str">
        <f>IF(H277=Kalenderbasis!N$7,"Aschermittwoch",IF(H277=Kalenderbasis!H$7,"Karfreitag",IF(H277=Kalenderbasis!F$7,"Ostersonntag",IF(H277=Kalenderbasis!G$7,"Ostermontag",IF(H277=Kalenderbasis!J$7,"Christi Himmelfahrt",IF(H277=Kalenderbasis!K$7,"Pfingst-Sonntag",IF(H277=Kalenderbasis!L$7,"Pfingst-Montag",IF(H277=Kalenderbasis!M$7,"Fronleichnam",IF(H277=Kalenderbasis!Q$7,Kalenderbasis!Q$8,IF(H277=Kalenderbasis!R$7,Kalenderbasis!R$8,IF(H277=Kalenderbasis!S$7,Kalenderbasis!S$8,IF(H277=Kalenderbasis!T$7,Kalenderbasis!T$8,IF(H277=Kalenderbasis!U$7,Kalenderbasis!U$8,IF(H277=Kalenderbasis!V$7,Kalenderbasis!V$8,IF(H277=Kalenderbasis!W$7,Kalenderbasis!W$8,IF(H277=Kalenderbasis!X$7,Kalenderbasis!X$8,IF(H277=Kalenderbasis!Y$7,Kalenderbasis!Y$8,IF(H277=Kalenderbasis!Z$7,Kalenderbasis!Z$8,IF(H277=Kalenderbasis!AA$7,Kalenderbasis!AA$8,IF(H277=Kalenderbasis!AB$7,Kalenderbasis!AB$8,IF(H277=Kalenderbasis!O$7,Kalenderbasis!O$8,IF(H277=Kalenderbasis!P$7,Kalenderbasis!P$8,""))))))))))))))))))))))</f>
        <v/>
      </c>
      <c r="J277" s="20" t="str">
        <f t="shared" si="82"/>
        <v/>
      </c>
      <c r="K277" s="25"/>
      <c r="L277" s="22"/>
      <c r="M277" s="22"/>
      <c r="N277" s="22"/>
      <c r="O277" s="22"/>
      <c r="P277" s="22"/>
      <c r="Q277" s="22"/>
      <c r="R277" s="22"/>
      <c r="S277" s="35"/>
      <c r="U277" s="20" t="str">
        <f t="shared" si="83"/>
        <v/>
      </c>
      <c r="V277" s="13">
        <f t="shared" si="84"/>
        <v>0</v>
      </c>
      <c r="W277" s="13">
        <f>SUM(V$2:V277)</f>
        <v>61</v>
      </c>
      <c r="AA277" s="13">
        <f t="shared" si="86"/>
        <v>0</v>
      </c>
      <c r="AD277" s="20">
        <f t="shared" si="79"/>
        <v>0</v>
      </c>
      <c r="AE277" s="20">
        <f t="shared" si="79"/>
        <v>0</v>
      </c>
      <c r="AF277" s="20">
        <f t="shared" si="80"/>
        <v>0</v>
      </c>
      <c r="AG277" s="20">
        <f t="shared" si="80"/>
        <v>0</v>
      </c>
      <c r="AH277" s="20">
        <f t="shared" si="80"/>
        <v>0</v>
      </c>
      <c r="AI277" s="20">
        <f t="shared" si="80"/>
        <v>0</v>
      </c>
      <c r="AJ277" s="20">
        <f t="shared" si="80"/>
        <v>0</v>
      </c>
      <c r="AK277" s="20"/>
      <c r="AL277" s="20"/>
      <c r="AM277" s="20">
        <f t="shared" si="81"/>
        <v>0</v>
      </c>
      <c r="AN277" s="20">
        <f t="shared" si="87"/>
        <v>0</v>
      </c>
      <c r="AO277" s="20">
        <f t="shared" si="87"/>
        <v>0</v>
      </c>
      <c r="AP277" s="20">
        <f t="shared" si="87"/>
        <v>0</v>
      </c>
      <c r="AQ277" s="20">
        <f t="shared" si="87"/>
        <v>0</v>
      </c>
      <c r="AR277" s="20">
        <f t="shared" si="87"/>
        <v>0</v>
      </c>
      <c r="AS277" s="20">
        <f t="shared" si="87"/>
        <v>0</v>
      </c>
    </row>
    <row r="278" spans="1:45" x14ac:dyDescent="0.25">
      <c r="A278" s="13">
        <f>IF(MAX(W$2:W278)=W277,"",MAX(W$2:W278))</f>
        <v>62</v>
      </c>
      <c r="B278" s="34" t="s">
        <v>28</v>
      </c>
      <c r="C278" s="20" t="s">
        <v>44</v>
      </c>
      <c r="D278" s="20"/>
      <c r="E278" s="23" t="str">
        <f>IF(H278=Kalenderbasis!AH$11,Kalenderbasis!AK$11,IF(H278=Kalenderbasis!AH$12,Kalenderbasis!AK$12,IF(H278=Kalenderbasis!AH$13,Kalenderbasis!AK$13,IF(H278=Kalenderbasis!AH$14,Kalenderbasis!AK$14,IF(H278=Kalenderbasis!AH$15,Kalenderbasis!AK$15,IF(H278=Kalenderbasis!AH$16,Kalenderbasis!AK$16,IF(H278=Kalenderbasis!AH$17,Kalenderbasis!AK$17,IF(H278=Kalenderbasis!AH$18,Kalenderbasis!AK$18,""))))))))</f>
        <v/>
      </c>
      <c r="F278" s="43" t="str">
        <f>IF(C278="K",MAX(F$2:F277)+1,"")</f>
        <v/>
      </c>
      <c r="G278" s="20">
        <f t="shared" si="85"/>
        <v>5</v>
      </c>
      <c r="H278" s="21">
        <f t="shared" si="77"/>
        <v>45932</v>
      </c>
      <c r="I278" s="24" t="str">
        <f>IF(H278=Kalenderbasis!N$7,"Aschermittwoch",IF(H278=Kalenderbasis!H$7,"Karfreitag",IF(H278=Kalenderbasis!F$7,"Ostersonntag",IF(H278=Kalenderbasis!G$7,"Ostermontag",IF(H278=Kalenderbasis!J$7,"Christi Himmelfahrt",IF(H278=Kalenderbasis!K$7,"Pfingst-Sonntag",IF(H278=Kalenderbasis!L$7,"Pfingst-Montag",IF(H278=Kalenderbasis!M$7,"Fronleichnam",IF(H278=Kalenderbasis!Q$7,Kalenderbasis!Q$8,IF(H278=Kalenderbasis!R$7,Kalenderbasis!R$8,IF(H278=Kalenderbasis!S$7,Kalenderbasis!S$8,IF(H278=Kalenderbasis!T$7,Kalenderbasis!T$8,IF(H278=Kalenderbasis!U$7,Kalenderbasis!U$8,IF(H278=Kalenderbasis!V$7,Kalenderbasis!V$8,IF(H278=Kalenderbasis!W$7,Kalenderbasis!W$8,IF(H278=Kalenderbasis!X$7,Kalenderbasis!X$8,IF(H278=Kalenderbasis!Y$7,Kalenderbasis!Y$8,IF(H278=Kalenderbasis!Z$7,Kalenderbasis!Z$8,IF(H278=Kalenderbasis!AA$7,Kalenderbasis!AA$8,IF(H278=Kalenderbasis!AB$7,Kalenderbasis!AB$8,IF(H278=Kalenderbasis!O$7,Kalenderbasis!O$8,IF(H278=Kalenderbasis!P$7,Kalenderbasis!P$8,""))))))))))))))))))))))</f>
        <v/>
      </c>
      <c r="J278" s="20" t="str">
        <f t="shared" si="82"/>
        <v>Burggraben</v>
      </c>
      <c r="K278" s="25" t="s">
        <v>16</v>
      </c>
      <c r="L278" s="22"/>
      <c r="M278" s="22"/>
      <c r="N278" s="22"/>
      <c r="O278" s="22"/>
      <c r="P278" s="22"/>
      <c r="Q278" s="22"/>
      <c r="R278" s="22"/>
      <c r="S278" s="35"/>
      <c r="U278" s="20" t="str">
        <f t="shared" si="83"/>
        <v/>
      </c>
      <c r="V278" s="13">
        <f t="shared" si="84"/>
        <v>1</v>
      </c>
      <c r="W278" s="13">
        <f>SUM(V$2:V278)</f>
        <v>62</v>
      </c>
      <c r="AA278" s="13">
        <f t="shared" si="86"/>
        <v>0</v>
      </c>
      <c r="AD278" s="20">
        <f t="shared" si="79"/>
        <v>0</v>
      </c>
      <c r="AE278" s="20">
        <f t="shared" si="79"/>
        <v>0</v>
      </c>
      <c r="AF278" s="20">
        <f t="shared" si="80"/>
        <v>0</v>
      </c>
      <c r="AG278" s="20">
        <f t="shared" si="80"/>
        <v>0</v>
      </c>
      <c r="AH278" s="20">
        <f t="shared" si="80"/>
        <v>0</v>
      </c>
      <c r="AI278" s="20">
        <f t="shared" si="80"/>
        <v>0</v>
      </c>
      <c r="AJ278" s="20">
        <f t="shared" si="80"/>
        <v>0</v>
      </c>
      <c r="AK278" s="20"/>
      <c r="AL278" s="20"/>
      <c r="AM278" s="20">
        <f t="shared" si="81"/>
        <v>0</v>
      </c>
      <c r="AN278" s="20">
        <f t="shared" si="87"/>
        <v>0</v>
      </c>
      <c r="AO278" s="20">
        <f t="shared" si="87"/>
        <v>1</v>
      </c>
      <c r="AP278" s="20">
        <f t="shared" si="87"/>
        <v>0</v>
      </c>
      <c r="AQ278" s="20">
        <f t="shared" si="87"/>
        <v>0</v>
      </c>
      <c r="AR278" s="20">
        <f t="shared" si="87"/>
        <v>0</v>
      </c>
      <c r="AS278" s="20">
        <f t="shared" si="87"/>
        <v>0</v>
      </c>
    </row>
    <row r="279" spans="1:45" x14ac:dyDescent="0.25">
      <c r="A279" s="13" t="str">
        <f>IF(MAX(W$2:W279)=W278,"",MAX(W$2:W279))</f>
        <v/>
      </c>
      <c r="B279" s="34"/>
      <c r="C279" s="20"/>
      <c r="D279" s="20"/>
      <c r="E279" s="23" t="str">
        <f>IF(H279=Kalenderbasis!AH$11,Kalenderbasis!AK$11,IF(H279=Kalenderbasis!AH$12,Kalenderbasis!AK$12,IF(H279=Kalenderbasis!AH$13,Kalenderbasis!AK$13,IF(H279=Kalenderbasis!AH$14,Kalenderbasis!AK$14,IF(H279=Kalenderbasis!AH$15,Kalenderbasis!AK$15,IF(H279=Kalenderbasis!AH$16,Kalenderbasis!AK$16,IF(H279=Kalenderbasis!AH$17,Kalenderbasis!AK$17,IF(H279=Kalenderbasis!AH$18,Kalenderbasis!AK$18,""))))))))</f>
        <v/>
      </c>
      <c r="F279" s="43" t="str">
        <f>IF(C279="K",MAX(F$2:F278)+1,"")</f>
        <v/>
      </c>
      <c r="G279" s="20">
        <f t="shared" si="85"/>
        <v>6</v>
      </c>
      <c r="H279" s="21">
        <f t="shared" si="77"/>
        <v>45933</v>
      </c>
      <c r="I279" s="24" t="str">
        <f>IF(H279=Kalenderbasis!N$7,"Aschermittwoch",IF(H279=Kalenderbasis!H$7,"Karfreitag",IF(H279=Kalenderbasis!F$7,"Ostersonntag",IF(H279=Kalenderbasis!G$7,"Ostermontag",IF(H279=Kalenderbasis!J$7,"Christi Himmelfahrt",IF(H279=Kalenderbasis!K$7,"Pfingst-Sonntag",IF(H279=Kalenderbasis!L$7,"Pfingst-Montag",IF(H279=Kalenderbasis!M$7,"Fronleichnam",IF(H279=Kalenderbasis!Q$7,Kalenderbasis!Q$8,IF(H279=Kalenderbasis!R$7,Kalenderbasis!R$8,IF(H279=Kalenderbasis!S$7,Kalenderbasis!S$8,IF(H279=Kalenderbasis!T$7,Kalenderbasis!T$8,IF(H279=Kalenderbasis!U$7,Kalenderbasis!U$8,IF(H279=Kalenderbasis!V$7,Kalenderbasis!V$8,IF(H279=Kalenderbasis!W$7,Kalenderbasis!W$8,IF(H279=Kalenderbasis!X$7,Kalenderbasis!X$8,IF(H279=Kalenderbasis!Y$7,Kalenderbasis!Y$8,IF(H279=Kalenderbasis!Z$7,Kalenderbasis!Z$8,IF(H279=Kalenderbasis!AA$7,Kalenderbasis!AA$8,IF(H279=Kalenderbasis!AB$7,Kalenderbasis!AB$8,IF(H279=Kalenderbasis!O$7,Kalenderbasis!O$8,IF(H279=Kalenderbasis!P$7,Kalenderbasis!P$8,""))))))))))))))))))))))</f>
        <v/>
      </c>
      <c r="J279" s="20" t="str">
        <f t="shared" si="82"/>
        <v/>
      </c>
      <c r="K279" s="25"/>
      <c r="L279" s="22"/>
      <c r="M279" s="22"/>
      <c r="N279" s="22"/>
      <c r="O279" s="22"/>
      <c r="P279" s="22"/>
      <c r="Q279" s="22"/>
      <c r="R279" s="22"/>
      <c r="S279" s="35"/>
      <c r="U279" s="20" t="str">
        <f t="shared" si="83"/>
        <v/>
      </c>
      <c r="V279" s="13">
        <f t="shared" si="84"/>
        <v>0</v>
      </c>
      <c r="W279" s="13">
        <f>SUM(V$2:V279)</f>
        <v>62</v>
      </c>
      <c r="AA279" s="13">
        <f t="shared" si="86"/>
        <v>0</v>
      </c>
      <c r="AD279" s="20">
        <f t="shared" si="79"/>
        <v>0</v>
      </c>
      <c r="AE279" s="20">
        <f t="shared" si="79"/>
        <v>0</v>
      </c>
      <c r="AF279" s="20">
        <f t="shared" si="80"/>
        <v>0</v>
      </c>
      <c r="AG279" s="20">
        <f t="shared" si="80"/>
        <v>0</v>
      </c>
      <c r="AH279" s="20">
        <f t="shared" si="80"/>
        <v>0</v>
      </c>
      <c r="AI279" s="20">
        <f t="shared" si="80"/>
        <v>0</v>
      </c>
      <c r="AJ279" s="20">
        <f t="shared" si="80"/>
        <v>0</v>
      </c>
      <c r="AK279" s="20"/>
      <c r="AL279" s="20"/>
      <c r="AM279" s="20">
        <f t="shared" si="81"/>
        <v>0</v>
      </c>
      <c r="AN279" s="20">
        <f t="shared" si="87"/>
        <v>0</v>
      </c>
      <c r="AO279" s="20">
        <f t="shared" si="87"/>
        <v>0</v>
      </c>
      <c r="AP279" s="20">
        <f t="shared" si="87"/>
        <v>0</v>
      </c>
      <c r="AQ279" s="20">
        <f t="shared" si="87"/>
        <v>0</v>
      </c>
      <c r="AR279" s="20">
        <f t="shared" si="87"/>
        <v>0</v>
      </c>
      <c r="AS279" s="20">
        <f t="shared" si="87"/>
        <v>0</v>
      </c>
    </row>
    <row r="280" spans="1:45" x14ac:dyDescent="0.25">
      <c r="A280" s="13" t="str">
        <f>IF(MAX(W$2:W280)=W279,"",MAX(W$2:W280))</f>
        <v/>
      </c>
      <c r="B280" s="34"/>
      <c r="C280" s="20"/>
      <c r="D280" s="20"/>
      <c r="E280" s="23" t="str">
        <f>IF(H280=Kalenderbasis!AH$11,Kalenderbasis!AK$11,IF(H280=Kalenderbasis!AH$12,Kalenderbasis!AK$12,IF(H280=Kalenderbasis!AH$13,Kalenderbasis!AK$13,IF(H280=Kalenderbasis!AH$14,Kalenderbasis!AK$14,IF(H280=Kalenderbasis!AH$15,Kalenderbasis!AK$15,IF(H280=Kalenderbasis!AH$16,Kalenderbasis!AK$16,IF(H280=Kalenderbasis!AH$17,Kalenderbasis!AK$17,IF(H280=Kalenderbasis!AH$18,Kalenderbasis!AK$18,""))))))))</f>
        <v/>
      </c>
      <c r="F280" s="43" t="str">
        <f>IF(C280="K",MAX(F$2:F279)+1,"")</f>
        <v/>
      </c>
      <c r="G280" s="20">
        <f t="shared" si="85"/>
        <v>7</v>
      </c>
      <c r="H280" s="21">
        <f t="shared" si="77"/>
        <v>45934</v>
      </c>
      <c r="I280" s="24" t="str">
        <f>IF(H280=Kalenderbasis!N$7,"Aschermittwoch",IF(H280=Kalenderbasis!H$7,"Karfreitag",IF(H280=Kalenderbasis!F$7,"Ostersonntag",IF(H280=Kalenderbasis!G$7,"Ostermontag",IF(H280=Kalenderbasis!J$7,"Christi Himmelfahrt",IF(H280=Kalenderbasis!K$7,"Pfingst-Sonntag",IF(H280=Kalenderbasis!L$7,"Pfingst-Montag",IF(H280=Kalenderbasis!M$7,"Fronleichnam",IF(H280=Kalenderbasis!Q$7,Kalenderbasis!Q$8,IF(H280=Kalenderbasis!R$7,Kalenderbasis!R$8,IF(H280=Kalenderbasis!S$7,Kalenderbasis!S$8,IF(H280=Kalenderbasis!T$7,Kalenderbasis!T$8,IF(H280=Kalenderbasis!U$7,Kalenderbasis!U$8,IF(H280=Kalenderbasis!V$7,Kalenderbasis!V$8,IF(H280=Kalenderbasis!W$7,Kalenderbasis!W$8,IF(H280=Kalenderbasis!X$7,Kalenderbasis!X$8,IF(H280=Kalenderbasis!Y$7,Kalenderbasis!Y$8,IF(H280=Kalenderbasis!Z$7,Kalenderbasis!Z$8,IF(H280=Kalenderbasis!AA$7,Kalenderbasis!AA$8,IF(H280=Kalenderbasis!AB$7,Kalenderbasis!AB$8,IF(H280=Kalenderbasis!O$7,Kalenderbasis!O$8,IF(H280=Kalenderbasis!P$7,Kalenderbasis!P$8,""))))))))))))))))))))))</f>
        <v/>
      </c>
      <c r="J280" s="20" t="str">
        <f t="shared" si="82"/>
        <v/>
      </c>
      <c r="K280" s="25"/>
      <c r="L280" s="22"/>
      <c r="M280" s="22"/>
      <c r="N280" s="22"/>
      <c r="O280" s="22"/>
      <c r="P280" s="22"/>
      <c r="Q280" s="22"/>
      <c r="R280" s="22"/>
      <c r="S280" s="35"/>
      <c r="U280" s="20" t="str">
        <f t="shared" si="83"/>
        <v/>
      </c>
      <c r="V280" s="13">
        <f t="shared" si="84"/>
        <v>0</v>
      </c>
      <c r="W280" s="13">
        <f>SUM(V$2:V280)</f>
        <v>62</v>
      </c>
      <c r="AA280" s="13">
        <f t="shared" si="86"/>
        <v>0</v>
      </c>
      <c r="AD280" s="20">
        <f t="shared" si="79"/>
        <v>0</v>
      </c>
      <c r="AE280" s="20">
        <f t="shared" si="79"/>
        <v>0</v>
      </c>
      <c r="AF280" s="20">
        <f t="shared" si="80"/>
        <v>0</v>
      </c>
      <c r="AG280" s="20">
        <f t="shared" si="80"/>
        <v>0</v>
      </c>
      <c r="AH280" s="20">
        <f t="shared" si="80"/>
        <v>0</v>
      </c>
      <c r="AI280" s="20">
        <f t="shared" si="80"/>
        <v>0</v>
      </c>
      <c r="AJ280" s="20">
        <f t="shared" si="80"/>
        <v>0</v>
      </c>
      <c r="AK280" s="20"/>
      <c r="AL280" s="20"/>
      <c r="AM280" s="20">
        <f t="shared" si="81"/>
        <v>0</v>
      </c>
      <c r="AN280" s="20">
        <f t="shared" si="87"/>
        <v>0</v>
      </c>
      <c r="AO280" s="20">
        <f t="shared" si="87"/>
        <v>0</v>
      </c>
      <c r="AP280" s="20">
        <f t="shared" si="87"/>
        <v>0</v>
      </c>
      <c r="AQ280" s="20">
        <f t="shared" si="87"/>
        <v>0</v>
      </c>
      <c r="AR280" s="20">
        <f t="shared" si="87"/>
        <v>0</v>
      </c>
      <c r="AS280" s="20">
        <f t="shared" si="87"/>
        <v>0</v>
      </c>
    </row>
    <row r="281" spans="1:45" x14ac:dyDescent="0.25">
      <c r="A281" s="13" t="str">
        <f>IF(MAX(W$2:W281)=W280,"",MAX(W$2:W281))</f>
        <v/>
      </c>
      <c r="B281" s="34"/>
      <c r="C281" s="20"/>
      <c r="D281" s="20"/>
      <c r="E281" s="23" t="str">
        <f>IF(H281=Kalenderbasis!AH$11,Kalenderbasis!AK$11,IF(H281=Kalenderbasis!AH$12,Kalenderbasis!AK$12,IF(H281=Kalenderbasis!AH$13,Kalenderbasis!AK$13,IF(H281=Kalenderbasis!AH$14,Kalenderbasis!AK$14,IF(H281=Kalenderbasis!AH$15,Kalenderbasis!AK$15,IF(H281=Kalenderbasis!AH$16,Kalenderbasis!AK$16,IF(H281=Kalenderbasis!AH$17,Kalenderbasis!AK$17,IF(H281=Kalenderbasis!AH$18,Kalenderbasis!AK$18,""))))))))</f>
        <v/>
      </c>
      <c r="F281" s="43" t="str">
        <f>IF(C281="K",MAX(F$2:F280)+1,"")</f>
        <v/>
      </c>
      <c r="G281" s="20">
        <f t="shared" si="85"/>
        <v>1</v>
      </c>
      <c r="H281" s="21">
        <f t="shared" si="77"/>
        <v>45935</v>
      </c>
      <c r="I281" s="24" t="str">
        <f>IF(H281=Kalenderbasis!N$7,"Aschermittwoch",IF(H281=Kalenderbasis!H$7,"Karfreitag",IF(H281=Kalenderbasis!F$7,"Ostersonntag",IF(H281=Kalenderbasis!G$7,"Ostermontag",IF(H281=Kalenderbasis!J$7,"Christi Himmelfahrt",IF(H281=Kalenderbasis!K$7,"Pfingst-Sonntag",IF(H281=Kalenderbasis!L$7,"Pfingst-Montag",IF(H281=Kalenderbasis!M$7,"Fronleichnam",IF(H281=Kalenderbasis!Q$7,Kalenderbasis!Q$8,IF(H281=Kalenderbasis!R$7,Kalenderbasis!R$8,IF(H281=Kalenderbasis!S$7,Kalenderbasis!S$8,IF(H281=Kalenderbasis!T$7,Kalenderbasis!T$8,IF(H281=Kalenderbasis!U$7,Kalenderbasis!U$8,IF(H281=Kalenderbasis!V$7,Kalenderbasis!V$8,IF(H281=Kalenderbasis!W$7,Kalenderbasis!W$8,IF(H281=Kalenderbasis!X$7,Kalenderbasis!X$8,IF(H281=Kalenderbasis!Y$7,Kalenderbasis!Y$8,IF(H281=Kalenderbasis!Z$7,Kalenderbasis!Z$8,IF(H281=Kalenderbasis!AA$7,Kalenderbasis!AA$8,IF(H281=Kalenderbasis!AB$7,Kalenderbasis!AB$8,IF(H281=Kalenderbasis!O$7,Kalenderbasis!O$8,IF(H281=Kalenderbasis!P$7,Kalenderbasis!P$8,""))))))))))))))))))))))</f>
        <v/>
      </c>
      <c r="J281" s="20" t="str">
        <f t="shared" si="82"/>
        <v/>
      </c>
      <c r="K281" s="25"/>
      <c r="L281" s="22"/>
      <c r="M281" s="22"/>
      <c r="N281" s="22"/>
      <c r="O281" s="22"/>
      <c r="P281" s="22"/>
      <c r="Q281" s="22"/>
      <c r="R281" s="22"/>
      <c r="S281" s="35"/>
      <c r="U281" s="20" t="str">
        <f t="shared" si="83"/>
        <v/>
      </c>
      <c r="V281" s="13">
        <f t="shared" si="84"/>
        <v>0</v>
      </c>
      <c r="W281" s="13">
        <f>SUM(V$2:V281)</f>
        <v>62</v>
      </c>
      <c r="AA281" s="13">
        <f t="shared" si="86"/>
        <v>0</v>
      </c>
      <c r="AD281" s="20">
        <f t="shared" si="79"/>
        <v>0</v>
      </c>
      <c r="AE281" s="20">
        <f t="shared" si="79"/>
        <v>0</v>
      </c>
      <c r="AF281" s="20">
        <f t="shared" si="80"/>
        <v>0</v>
      </c>
      <c r="AG281" s="20">
        <f t="shared" si="80"/>
        <v>0</v>
      </c>
      <c r="AH281" s="20">
        <f t="shared" si="80"/>
        <v>0</v>
      </c>
      <c r="AI281" s="20">
        <f t="shared" si="80"/>
        <v>0</v>
      </c>
      <c r="AJ281" s="20">
        <f t="shared" si="80"/>
        <v>0</v>
      </c>
      <c r="AK281" s="20"/>
      <c r="AL281" s="20"/>
      <c r="AM281" s="20">
        <f t="shared" si="81"/>
        <v>0</v>
      </c>
      <c r="AN281" s="20">
        <f t="shared" si="87"/>
        <v>0</v>
      </c>
      <c r="AO281" s="20">
        <f t="shared" si="87"/>
        <v>0</v>
      </c>
      <c r="AP281" s="20">
        <f t="shared" si="87"/>
        <v>0</v>
      </c>
      <c r="AQ281" s="20">
        <f t="shared" si="87"/>
        <v>0</v>
      </c>
      <c r="AR281" s="20">
        <f t="shared" si="87"/>
        <v>0</v>
      </c>
      <c r="AS281" s="20">
        <f t="shared" si="87"/>
        <v>0</v>
      </c>
    </row>
    <row r="282" spans="1:45" x14ac:dyDescent="0.25">
      <c r="A282" s="13" t="str">
        <f>IF(MAX(W$2:W282)=W281,"",MAX(W$2:W282))</f>
        <v/>
      </c>
      <c r="B282" s="34"/>
      <c r="C282" s="20"/>
      <c r="D282" s="20"/>
      <c r="E282" s="23" t="str">
        <f>IF(H282=Kalenderbasis!AH$11,Kalenderbasis!AK$11,IF(H282=Kalenderbasis!AH$12,Kalenderbasis!AK$12,IF(H282=Kalenderbasis!AH$13,Kalenderbasis!AK$13,IF(H282=Kalenderbasis!AH$14,Kalenderbasis!AK$14,IF(H282=Kalenderbasis!AH$15,Kalenderbasis!AK$15,IF(H282=Kalenderbasis!AH$16,Kalenderbasis!AK$16,IF(H282=Kalenderbasis!AH$17,Kalenderbasis!AK$17,IF(H282=Kalenderbasis!AH$18,Kalenderbasis!AK$18,""))))))))</f>
        <v/>
      </c>
      <c r="F282" s="43" t="str">
        <f>IF(C282="K",MAX(F$2:F281)+1,"")</f>
        <v/>
      </c>
      <c r="G282" s="20">
        <f t="shared" si="85"/>
        <v>2</v>
      </c>
      <c r="H282" s="21">
        <f t="shared" si="77"/>
        <v>45936</v>
      </c>
      <c r="I282" s="24" t="str">
        <f>IF(H282=Kalenderbasis!N$7,"Aschermittwoch",IF(H282=Kalenderbasis!H$7,"Karfreitag",IF(H282=Kalenderbasis!F$7,"Ostersonntag",IF(H282=Kalenderbasis!G$7,"Ostermontag",IF(H282=Kalenderbasis!J$7,"Christi Himmelfahrt",IF(H282=Kalenderbasis!K$7,"Pfingst-Sonntag",IF(H282=Kalenderbasis!L$7,"Pfingst-Montag",IF(H282=Kalenderbasis!M$7,"Fronleichnam",IF(H282=Kalenderbasis!Q$7,Kalenderbasis!Q$8,IF(H282=Kalenderbasis!R$7,Kalenderbasis!R$8,IF(H282=Kalenderbasis!S$7,Kalenderbasis!S$8,IF(H282=Kalenderbasis!T$7,Kalenderbasis!T$8,IF(H282=Kalenderbasis!U$7,Kalenderbasis!U$8,IF(H282=Kalenderbasis!V$7,Kalenderbasis!V$8,IF(H282=Kalenderbasis!W$7,Kalenderbasis!W$8,IF(H282=Kalenderbasis!X$7,Kalenderbasis!X$8,IF(H282=Kalenderbasis!Y$7,Kalenderbasis!Y$8,IF(H282=Kalenderbasis!Z$7,Kalenderbasis!Z$8,IF(H282=Kalenderbasis!AA$7,Kalenderbasis!AA$8,IF(H282=Kalenderbasis!AB$7,Kalenderbasis!AB$8,IF(H282=Kalenderbasis!O$7,Kalenderbasis!O$8,IF(H282=Kalenderbasis!P$7,Kalenderbasis!P$8,""))))))))))))))))))))))</f>
        <v/>
      </c>
      <c r="J282" s="20" t="str">
        <f t="shared" si="82"/>
        <v/>
      </c>
      <c r="K282" s="25"/>
      <c r="L282" s="22"/>
      <c r="M282" s="22"/>
      <c r="N282" s="22"/>
      <c r="O282" s="22"/>
      <c r="P282" s="22"/>
      <c r="Q282" s="22"/>
      <c r="R282" s="22"/>
      <c r="S282" s="35"/>
      <c r="U282" s="20" t="str">
        <f t="shared" si="83"/>
        <v/>
      </c>
      <c r="V282" s="13">
        <f t="shared" si="84"/>
        <v>0</v>
      </c>
      <c r="W282" s="13">
        <f>SUM(V$2:V282)</f>
        <v>62</v>
      </c>
      <c r="AA282" s="13">
        <f t="shared" si="86"/>
        <v>0</v>
      </c>
      <c r="AD282" s="20">
        <f t="shared" si="79"/>
        <v>0</v>
      </c>
      <c r="AE282" s="20">
        <f t="shared" si="79"/>
        <v>0</v>
      </c>
      <c r="AF282" s="20">
        <f t="shared" si="80"/>
        <v>0</v>
      </c>
      <c r="AG282" s="20">
        <f t="shared" si="80"/>
        <v>0</v>
      </c>
      <c r="AH282" s="20">
        <f t="shared" si="80"/>
        <v>0</v>
      </c>
      <c r="AI282" s="20">
        <f t="shared" si="80"/>
        <v>0</v>
      </c>
      <c r="AJ282" s="20">
        <f t="shared" si="80"/>
        <v>0</v>
      </c>
      <c r="AK282" s="20"/>
      <c r="AL282" s="20"/>
      <c r="AM282" s="20">
        <f t="shared" si="81"/>
        <v>0</v>
      </c>
      <c r="AN282" s="20">
        <f t="shared" si="87"/>
        <v>0</v>
      </c>
      <c r="AO282" s="20">
        <f t="shared" si="87"/>
        <v>0</v>
      </c>
      <c r="AP282" s="20">
        <f t="shared" si="87"/>
        <v>0</v>
      </c>
      <c r="AQ282" s="20">
        <f t="shared" si="87"/>
        <v>0</v>
      </c>
      <c r="AR282" s="20">
        <f t="shared" si="87"/>
        <v>0</v>
      </c>
      <c r="AS282" s="20">
        <f t="shared" si="87"/>
        <v>0</v>
      </c>
    </row>
    <row r="283" spans="1:45" x14ac:dyDescent="0.25">
      <c r="A283" s="13" t="str">
        <f>IF(MAX(W$2:W283)=W282,"",MAX(W$2:W283))</f>
        <v/>
      </c>
      <c r="B283" s="34"/>
      <c r="C283" s="20"/>
      <c r="D283" s="20"/>
      <c r="E283" s="23" t="str">
        <f>IF(H283=Kalenderbasis!AH$11,Kalenderbasis!AK$11,IF(H283=Kalenderbasis!AH$12,Kalenderbasis!AK$12,IF(H283=Kalenderbasis!AH$13,Kalenderbasis!AK$13,IF(H283=Kalenderbasis!AH$14,Kalenderbasis!AK$14,IF(H283=Kalenderbasis!AH$15,Kalenderbasis!AK$15,IF(H283=Kalenderbasis!AH$16,Kalenderbasis!AK$16,IF(H283=Kalenderbasis!AH$17,Kalenderbasis!AK$17,IF(H283=Kalenderbasis!AH$18,Kalenderbasis!AK$18,""))))))))</f>
        <v/>
      </c>
      <c r="F283" s="43" t="str">
        <f>IF(C283="K",MAX(F$2:F282)+1,"")</f>
        <v/>
      </c>
      <c r="G283" s="20">
        <f t="shared" si="85"/>
        <v>3</v>
      </c>
      <c r="H283" s="21">
        <f t="shared" si="77"/>
        <v>45937</v>
      </c>
      <c r="I283" s="24" t="str">
        <f>IF(H283=Kalenderbasis!N$7,"Aschermittwoch",IF(H283=Kalenderbasis!H$7,"Karfreitag",IF(H283=Kalenderbasis!F$7,"Ostersonntag",IF(H283=Kalenderbasis!G$7,"Ostermontag",IF(H283=Kalenderbasis!J$7,"Christi Himmelfahrt",IF(H283=Kalenderbasis!K$7,"Pfingst-Sonntag",IF(H283=Kalenderbasis!L$7,"Pfingst-Montag",IF(H283=Kalenderbasis!M$7,"Fronleichnam",IF(H283=Kalenderbasis!Q$7,Kalenderbasis!Q$8,IF(H283=Kalenderbasis!R$7,Kalenderbasis!R$8,IF(H283=Kalenderbasis!S$7,Kalenderbasis!S$8,IF(H283=Kalenderbasis!T$7,Kalenderbasis!T$8,IF(H283=Kalenderbasis!U$7,Kalenderbasis!U$8,IF(H283=Kalenderbasis!V$7,Kalenderbasis!V$8,IF(H283=Kalenderbasis!W$7,Kalenderbasis!W$8,IF(H283=Kalenderbasis!X$7,Kalenderbasis!X$8,IF(H283=Kalenderbasis!Y$7,Kalenderbasis!Y$8,IF(H283=Kalenderbasis!Z$7,Kalenderbasis!Z$8,IF(H283=Kalenderbasis!AA$7,Kalenderbasis!AA$8,IF(H283=Kalenderbasis!AB$7,Kalenderbasis!AB$8,IF(H283=Kalenderbasis!O$7,Kalenderbasis!O$8,IF(H283=Kalenderbasis!P$7,Kalenderbasis!P$8,""))))))))))))))))))))))</f>
        <v/>
      </c>
      <c r="J283" s="20" t="str">
        <f t="shared" si="82"/>
        <v/>
      </c>
      <c r="K283" s="25"/>
      <c r="L283" s="22"/>
      <c r="M283" s="22"/>
      <c r="N283" s="22"/>
      <c r="O283" s="22"/>
      <c r="P283" s="22"/>
      <c r="Q283" s="22"/>
      <c r="R283" s="22"/>
      <c r="S283" s="35"/>
      <c r="U283" s="20" t="str">
        <f t="shared" si="83"/>
        <v/>
      </c>
      <c r="V283" s="13">
        <f t="shared" si="84"/>
        <v>0</v>
      </c>
      <c r="W283" s="13">
        <f>SUM(V$2:V283)</f>
        <v>62</v>
      </c>
      <c r="AA283" s="13">
        <f t="shared" si="86"/>
        <v>0</v>
      </c>
      <c r="AD283" s="20">
        <f t="shared" si="79"/>
        <v>0</v>
      </c>
      <c r="AE283" s="20">
        <f t="shared" si="79"/>
        <v>0</v>
      </c>
      <c r="AF283" s="20">
        <f t="shared" si="80"/>
        <v>0</v>
      </c>
      <c r="AG283" s="20">
        <f t="shared" si="80"/>
        <v>0</v>
      </c>
      <c r="AH283" s="20">
        <f t="shared" si="80"/>
        <v>0</v>
      </c>
      <c r="AI283" s="20">
        <f t="shared" si="80"/>
        <v>0</v>
      </c>
      <c r="AJ283" s="20">
        <f t="shared" si="80"/>
        <v>0</v>
      </c>
      <c r="AK283" s="20"/>
      <c r="AL283" s="20"/>
      <c r="AM283" s="20">
        <f t="shared" si="81"/>
        <v>0</v>
      </c>
      <c r="AN283" s="20">
        <f t="shared" si="87"/>
        <v>0</v>
      </c>
      <c r="AO283" s="20">
        <f t="shared" si="87"/>
        <v>0</v>
      </c>
      <c r="AP283" s="20">
        <f t="shared" si="87"/>
        <v>0</v>
      </c>
      <c r="AQ283" s="20">
        <f t="shared" si="87"/>
        <v>0</v>
      </c>
      <c r="AR283" s="20">
        <f t="shared" si="87"/>
        <v>0</v>
      </c>
      <c r="AS283" s="20">
        <f t="shared" si="87"/>
        <v>0</v>
      </c>
    </row>
    <row r="284" spans="1:45" x14ac:dyDescent="0.25">
      <c r="A284" s="13" t="str">
        <f>IF(MAX(W$2:W284)=W283,"",MAX(W$2:W284))</f>
        <v/>
      </c>
      <c r="B284" s="34"/>
      <c r="C284" s="20"/>
      <c r="D284" s="20"/>
      <c r="E284" s="23" t="str">
        <f>IF(H284=Kalenderbasis!AH$11,Kalenderbasis!AK$11,IF(H284=Kalenderbasis!AH$12,Kalenderbasis!AK$12,IF(H284=Kalenderbasis!AH$13,Kalenderbasis!AK$13,IF(H284=Kalenderbasis!AH$14,Kalenderbasis!AK$14,IF(H284=Kalenderbasis!AH$15,Kalenderbasis!AK$15,IF(H284=Kalenderbasis!AH$16,Kalenderbasis!AK$16,IF(H284=Kalenderbasis!AH$17,Kalenderbasis!AK$17,IF(H284=Kalenderbasis!AH$18,Kalenderbasis!AK$18,""))))))))</f>
        <v/>
      </c>
      <c r="F284" s="43" t="str">
        <f>IF(C284="K",MAX(F$2:F283)+1,"")</f>
        <v/>
      </c>
      <c r="G284" s="20">
        <f t="shared" si="85"/>
        <v>4</v>
      </c>
      <c r="H284" s="21">
        <f t="shared" si="77"/>
        <v>45938</v>
      </c>
      <c r="I284" s="24" t="str">
        <f>IF(H284=Kalenderbasis!N$7,"Aschermittwoch",IF(H284=Kalenderbasis!H$7,"Karfreitag",IF(H284=Kalenderbasis!F$7,"Ostersonntag",IF(H284=Kalenderbasis!G$7,"Ostermontag",IF(H284=Kalenderbasis!J$7,"Christi Himmelfahrt",IF(H284=Kalenderbasis!K$7,"Pfingst-Sonntag",IF(H284=Kalenderbasis!L$7,"Pfingst-Montag",IF(H284=Kalenderbasis!M$7,"Fronleichnam",IF(H284=Kalenderbasis!Q$7,Kalenderbasis!Q$8,IF(H284=Kalenderbasis!R$7,Kalenderbasis!R$8,IF(H284=Kalenderbasis!S$7,Kalenderbasis!S$8,IF(H284=Kalenderbasis!T$7,Kalenderbasis!T$8,IF(H284=Kalenderbasis!U$7,Kalenderbasis!U$8,IF(H284=Kalenderbasis!V$7,Kalenderbasis!V$8,IF(H284=Kalenderbasis!W$7,Kalenderbasis!W$8,IF(H284=Kalenderbasis!X$7,Kalenderbasis!X$8,IF(H284=Kalenderbasis!Y$7,Kalenderbasis!Y$8,IF(H284=Kalenderbasis!Z$7,Kalenderbasis!Z$8,IF(H284=Kalenderbasis!AA$7,Kalenderbasis!AA$8,IF(H284=Kalenderbasis!AB$7,Kalenderbasis!AB$8,IF(H284=Kalenderbasis!O$7,Kalenderbasis!O$8,IF(H284=Kalenderbasis!P$7,Kalenderbasis!P$8,""))))))))))))))))))))))</f>
        <v/>
      </c>
      <c r="J284" s="20" t="str">
        <f t="shared" si="82"/>
        <v/>
      </c>
      <c r="K284" s="25"/>
      <c r="L284" s="22"/>
      <c r="M284" s="22"/>
      <c r="N284" s="22"/>
      <c r="O284" s="22"/>
      <c r="P284" s="22"/>
      <c r="Q284" s="22"/>
      <c r="R284" s="22"/>
      <c r="S284" s="35"/>
      <c r="U284" s="20" t="str">
        <f t="shared" si="83"/>
        <v/>
      </c>
      <c r="V284" s="13">
        <f t="shared" si="84"/>
        <v>0</v>
      </c>
      <c r="W284" s="13">
        <f>SUM(V$2:V284)</f>
        <v>62</v>
      </c>
      <c r="AA284" s="13">
        <f t="shared" si="86"/>
        <v>0</v>
      </c>
      <c r="AD284" s="20">
        <f t="shared" si="79"/>
        <v>0</v>
      </c>
      <c r="AE284" s="20">
        <f t="shared" si="79"/>
        <v>0</v>
      </c>
      <c r="AF284" s="20">
        <f t="shared" si="80"/>
        <v>0</v>
      </c>
      <c r="AG284" s="20">
        <f t="shared" si="80"/>
        <v>0</v>
      </c>
      <c r="AH284" s="20">
        <f t="shared" si="80"/>
        <v>0</v>
      </c>
      <c r="AI284" s="20">
        <f t="shared" si="80"/>
        <v>0</v>
      </c>
      <c r="AJ284" s="20">
        <f t="shared" si="80"/>
        <v>0</v>
      </c>
      <c r="AK284" s="20"/>
      <c r="AL284" s="20"/>
      <c r="AM284" s="20">
        <f t="shared" si="81"/>
        <v>0</v>
      </c>
      <c r="AN284" s="20">
        <f t="shared" si="87"/>
        <v>0</v>
      </c>
      <c r="AO284" s="20">
        <f t="shared" si="87"/>
        <v>0</v>
      </c>
      <c r="AP284" s="20">
        <f t="shared" si="87"/>
        <v>0</v>
      </c>
      <c r="AQ284" s="20">
        <f t="shared" si="87"/>
        <v>0</v>
      </c>
      <c r="AR284" s="20">
        <f t="shared" si="87"/>
        <v>0</v>
      </c>
      <c r="AS284" s="20">
        <f t="shared" si="87"/>
        <v>0</v>
      </c>
    </row>
    <row r="285" spans="1:45" x14ac:dyDescent="0.25">
      <c r="A285" s="13">
        <f>IF(MAX(W$2:W285)=W284,"",MAX(W$2:W285))</f>
        <v>63</v>
      </c>
      <c r="B285" s="34" t="s">
        <v>28</v>
      </c>
      <c r="C285" s="152" t="s">
        <v>44</v>
      </c>
      <c r="D285" s="20"/>
      <c r="E285" s="23" t="str">
        <f>IF(H285=Kalenderbasis!AH$11,Kalenderbasis!AK$11,IF(H285=Kalenderbasis!AH$12,Kalenderbasis!AK$12,IF(H285=Kalenderbasis!AH$13,Kalenderbasis!AK$13,IF(H285=Kalenderbasis!AH$14,Kalenderbasis!AK$14,IF(H285=Kalenderbasis!AH$15,Kalenderbasis!AK$15,IF(H285=Kalenderbasis!AH$16,Kalenderbasis!AK$16,IF(H285=Kalenderbasis!AH$17,Kalenderbasis!AK$17,IF(H285=Kalenderbasis!AH$18,Kalenderbasis!AK$18,""))))))))</f>
        <v/>
      </c>
      <c r="F285" s="43" t="str">
        <f>IF(C285="K",MAX(F$2:F284)+1,"")</f>
        <v/>
      </c>
      <c r="G285" s="20">
        <f t="shared" si="85"/>
        <v>5</v>
      </c>
      <c r="H285" s="21">
        <f t="shared" si="77"/>
        <v>45939</v>
      </c>
      <c r="I285" s="24" t="str">
        <f>IF(H285=Kalenderbasis!N$7,"Aschermittwoch",IF(H285=Kalenderbasis!H$7,"Karfreitag",IF(H285=Kalenderbasis!F$7,"Ostersonntag",IF(H285=Kalenderbasis!G$7,"Ostermontag",IF(H285=Kalenderbasis!J$7,"Christi Himmelfahrt",IF(H285=Kalenderbasis!K$7,"Pfingst-Sonntag",IF(H285=Kalenderbasis!L$7,"Pfingst-Montag",IF(H285=Kalenderbasis!M$7,"Fronleichnam",IF(H285=Kalenderbasis!Q$7,Kalenderbasis!Q$8,IF(H285=Kalenderbasis!R$7,Kalenderbasis!R$8,IF(H285=Kalenderbasis!S$7,Kalenderbasis!S$8,IF(H285=Kalenderbasis!T$7,Kalenderbasis!T$8,IF(H285=Kalenderbasis!U$7,Kalenderbasis!U$8,IF(H285=Kalenderbasis!V$7,Kalenderbasis!V$8,IF(H285=Kalenderbasis!W$7,Kalenderbasis!W$8,IF(H285=Kalenderbasis!X$7,Kalenderbasis!X$8,IF(H285=Kalenderbasis!Y$7,Kalenderbasis!Y$8,IF(H285=Kalenderbasis!Z$7,Kalenderbasis!Z$8,IF(H285=Kalenderbasis!AA$7,Kalenderbasis!AA$8,IF(H285=Kalenderbasis!AB$7,Kalenderbasis!AB$8,IF(H285=Kalenderbasis!O$7,Kalenderbasis!O$8,IF(H285=Kalenderbasis!P$7,Kalenderbasis!P$8,""))))))))))))))))))))))</f>
        <v/>
      </c>
      <c r="J285" s="20" t="str">
        <f t="shared" si="82"/>
        <v>Burggraben</v>
      </c>
      <c r="K285" s="25" t="s">
        <v>14</v>
      </c>
      <c r="L285" s="22" t="s">
        <v>21</v>
      </c>
      <c r="M285" s="22"/>
      <c r="N285" s="22"/>
      <c r="O285" s="22"/>
      <c r="P285" s="22"/>
      <c r="Q285" s="22"/>
      <c r="R285" s="22"/>
      <c r="S285" s="35"/>
      <c r="U285" s="20" t="str">
        <f t="shared" si="83"/>
        <v/>
      </c>
      <c r="V285" s="13">
        <f t="shared" si="84"/>
        <v>1</v>
      </c>
      <c r="W285" s="13">
        <f>SUM(V$2:V285)</f>
        <v>63</v>
      </c>
      <c r="AA285" s="13">
        <f t="shared" si="86"/>
        <v>0</v>
      </c>
      <c r="AD285" s="20">
        <f t="shared" ref="AD285:AE316" si="88">IF(AND($C285="K",$K285=AD$1),1,0)</f>
        <v>0</v>
      </c>
      <c r="AE285" s="20">
        <f t="shared" si="88"/>
        <v>0</v>
      </c>
      <c r="AF285" s="20">
        <f t="shared" si="80"/>
        <v>0</v>
      </c>
      <c r="AG285" s="20">
        <f t="shared" si="80"/>
        <v>0</v>
      </c>
      <c r="AH285" s="20">
        <f t="shared" si="80"/>
        <v>0</v>
      </c>
      <c r="AI285" s="20">
        <f t="shared" si="80"/>
        <v>0</v>
      </c>
      <c r="AJ285" s="20">
        <f t="shared" si="80"/>
        <v>0</v>
      </c>
      <c r="AK285" s="20"/>
      <c r="AL285" s="20"/>
      <c r="AM285" s="20">
        <f t="shared" si="81"/>
        <v>0</v>
      </c>
      <c r="AN285" s="20">
        <f t="shared" si="87"/>
        <v>0</v>
      </c>
      <c r="AO285" s="20">
        <f t="shared" si="87"/>
        <v>0</v>
      </c>
      <c r="AP285" s="20">
        <f t="shared" si="87"/>
        <v>0</v>
      </c>
      <c r="AQ285" s="20">
        <f t="shared" si="87"/>
        <v>0</v>
      </c>
      <c r="AR285" s="20">
        <f t="shared" si="87"/>
        <v>1</v>
      </c>
      <c r="AS285" s="20">
        <f t="shared" si="87"/>
        <v>0</v>
      </c>
    </row>
    <row r="286" spans="1:45" x14ac:dyDescent="0.25">
      <c r="A286" s="13" t="str">
        <f>IF(MAX(W$2:W286)=W285,"",MAX(W$2:W286))</f>
        <v/>
      </c>
      <c r="B286" s="34"/>
      <c r="C286" s="20"/>
      <c r="D286" s="20"/>
      <c r="E286" s="23" t="str">
        <f>IF(H286=Kalenderbasis!AH$11,Kalenderbasis!AK$11,IF(H286=Kalenderbasis!AH$12,Kalenderbasis!AK$12,IF(H286=Kalenderbasis!AH$13,Kalenderbasis!AK$13,IF(H286=Kalenderbasis!AH$14,Kalenderbasis!AK$14,IF(H286=Kalenderbasis!AH$15,Kalenderbasis!AK$15,IF(H286=Kalenderbasis!AH$16,Kalenderbasis!AK$16,IF(H286=Kalenderbasis!AH$17,Kalenderbasis!AK$17,IF(H286=Kalenderbasis!AH$18,Kalenderbasis!AK$18,""))))))))</f>
        <v/>
      </c>
      <c r="F286" s="43" t="str">
        <f>IF(C286="K",MAX(F$2:F285)+1,"")</f>
        <v/>
      </c>
      <c r="G286" s="20">
        <f t="shared" si="85"/>
        <v>6</v>
      </c>
      <c r="H286" s="21">
        <f t="shared" si="77"/>
        <v>45940</v>
      </c>
      <c r="I286" s="24" t="str">
        <f>IF(H286=Kalenderbasis!N$7,"Aschermittwoch",IF(H286=Kalenderbasis!H$7,"Karfreitag",IF(H286=Kalenderbasis!F$7,"Ostersonntag",IF(H286=Kalenderbasis!G$7,"Ostermontag",IF(H286=Kalenderbasis!J$7,"Christi Himmelfahrt",IF(H286=Kalenderbasis!K$7,"Pfingst-Sonntag",IF(H286=Kalenderbasis!L$7,"Pfingst-Montag",IF(H286=Kalenderbasis!M$7,"Fronleichnam",IF(H286=Kalenderbasis!Q$7,Kalenderbasis!Q$8,IF(H286=Kalenderbasis!R$7,Kalenderbasis!R$8,IF(H286=Kalenderbasis!S$7,Kalenderbasis!S$8,IF(H286=Kalenderbasis!T$7,Kalenderbasis!T$8,IF(H286=Kalenderbasis!U$7,Kalenderbasis!U$8,IF(H286=Kalenderbasis!V$7,Kalenderbasis!V$8,IF(H286=Kalenderbasis!W$7,Kalenderbasis!W$8,IF(H286=Kalenderbasis!X$7,Kalenderbasis!X$8,IF(H286=Kalenderbasis!Y$7,Kalenderbasis!Y$8,IF(H286=Kalenderbasis!Z$7,Kalenderbasis!Z$8,IF(H286=Kalenderbasis!AA$7,Kalenderbasis!AA$8,IF(H286=Kalenderbasis!AB$7,Kalenderbasis!AB$8,IF(H286=Kalenderbasis!O$7,Kalenderbasis!O$8,IF(H286=Kalenderbasis!P$7,Kalenderbasis!P$8,""))))))))))))))))))))))</f>
        <v/>
      </c>
      <c r="J286" s="20" t="str">
        <f t="shared" si="82"/>
        <v/>
      </c>
      <c r="K286" s="25"/>
      <c r="L286" s="22"/>
      <c r="M286" s="22"/>
      <c r="N286" s="22"/>
      <c r="O286" s="22"/>
      <c r="P286" s="22"/>
      <c r="Q286" s="22"/>
      <c r="R286" s="22"/>
      <c r="S286" s="35"/>
      <c r="U286" s="20" t="str">
        <f t="shared" si="83"/>
        <v/>
      </c>
      <c r="V286" s="13">
        <f t="shared" si="84"/>
        <v>0</v>
      </c>
      <c r="W286" s="13">
        <f>SUM(V$2:V286)</f>
        <v>63</v>
      </c>
      <c r="AA286" s="13">
        <f t="shared" si="86"/>
        <v>0</v>
      </c>
      <c r="AD286" s="20">
        <f t="shared" si="88"/>
        <v>0</v>
      </c>
      <c r="AE286" s="20">
        <f t="shared" si="88"/>
        <v>0</v>
      </c>
      <c r="AF286" s="20">
        <f t="shared" si="80"/>
        <v>0</v>
      </c>
      <c r="AG286" s="20">
        <f t="shared" si="80"/>
        <v>0</v>
      </c>
      <c r="AH286" s="20">
        <f t="shared" si="80"/>
        <v>0</v>
      </c>
      <c r="AI286" s="20">
        <f t="shared" si="80"/>
        <v>0</v>
      </c>
      <c r="AJ286" s="20">
        <f t="shared" si="80"/>
        <v>0</v>
      </c>
      <c r="AK286" s="20"/>
      <c r="AL286" s="20"/>
      <c r="AM286" s="20">
        <f t="shared" si="81"/>
        <v>0</v>
      </c>
      <c r="AN286" s="20">
        <f t="shared" si="87"/>
        <v>0</v>
      </c>
      <c r="AO286" s="20">
        <f t="shared" si="87"/>
        <v>0</v>
      </c>
      <c r="AP286" s="20">
        <f t="shared" si="87"/>
        <v>0</v>
      </c>
      <c r="AQ286" s="20">
        <f t="shared" si="87"/>
        <v>0</v>
      </c>
      <c r="AR286" s="20">
        <f t="shared" si="87"/>
        <v>0</v>
      </c>
      <c r="AS286" s="20">
        <f t="shared" si="87"/>
        <v>0</v>
      </c>
    </row>
    <row r="287" spans="1:45" x14ac:dyDescent="0.25">
      <c r="A287" s="13">
        <f>IF(MAX(W$2:W287)=W286,"",MAX(W$2:W287))</f>
        <v>64</v>
      </c>
      <c r="B287" s="34" t="s">
        <v>28</v>
      </c>
      <c r="C287" s="20"/>
      <c r="D287" s="20" t="s">
        <v>30</v>
      </c>
      <c r="E287" s="23" t="str">
        <f>IF(H287=Kalenderbasis!AH$11,Kalenderbasis!AK$11,IF(H287=Kalenderbasis!AH$12,Kalenderbasis!AK$12,IF(H287=Kalenderbasis!AH$13,Kalenderbasis!AK$13,IF(H287=Kalenderbasis!AH$14,Kalenderbasis!AK$14,IF(H287=Kalenderbasis!AH$15,Kalenderbasis!AK$15,IF(H287=Kalenderbasis!AH$16,Kalenderbasis!AK$16,IF(H287=Kalenderbasis!AH$17,Kalenderbasis!AK$17,IF(H287=Kalenderbasis!AH$18,Kalenderbasis!AK$18,""))))))))</f>
        <v/>
      </c>
      <c r="F287" s="43" t="str">
        <f>IF(C287="K",MAX(F$2:F286)+1,"")</f>
        <v/>
      </c>
      <c r="G287" s="20">
        <f t="shared" si="85"/>
        <v>7</v>
      </c>
      <c r="H287" s="21">
        <f t="shared" si="77"/>
        <v>45941</v>
      </c>
      <c r="I287" s="24" t="str">
        <f>IF(H287=Kalenderbasis!N$7,"Aschermittwoch",IF(H287=Kalenderbasis!H$7,"Karfreitag",IF(H287=Kalenderbasis!F$7,"Ostersonntag",IF(H287=Kalenderbasis!G$7,"Ostermontag",IF(H287=Kalenderbasis!J$7,"Christi Himmelfahrt",IF(H287=Kalenderbasis!K$7,"Pfingst-Sonntag",IF(H287=Kalenderbasis!L$7,"Pfingst-Montag",IF(H287=Kalenderbasis!M$7,"Fronleichnam",IF(H287=Kalenderbasis!Q$7,Kalenderbasis!Q$8,IF(H287=Kalenderbasis!R$7,Kalenderbasis!R$8,IF(H287=Kalenderbasis!S$7,Kalenderbasis!S$8,IF(H287=Kalenderbasis!T$7,Kalenderbasis!T$8,IF(H287=Kalenderbasis!U$7,Kalenderbasis!U$8,IF(H287=Kalenderbasis!V$7,Kalenderbasis!V$8,IF(H287=Kalenderbasis!W$7,Kalenderbasis!W$8,IF(H287=Kalenderbasis!X$7,Kalenderbasis!X$8,IF(H287=Kalenderbasis!Y$7,Kalenderbasis!Y$8,IF(H287=Kalenderbasis!Z$7,Kalenderbasis!Z$8,IF(H287=Kalenderbasis!AA$7,Kalenderbasis!AA$8,IF(H287=Kalenderbasis!AB$7,Kalenderbasis!AB$8,IF(H287=Kalenderbasis!O$7,Kalenderbasis!O$8,IF(H287=Kalenderbasis!P$7,Kalenderbasis!P$8,""))))))))))))))))))))))</f>
        <v/>
      </c>
      <c r="J287" s="20" t="s">
        <v>121</v>
      </c>
      <c r="K287" s="25"/>
      <c r="L287" s="22"/>
      <c r="M287" s="22"/>
      <c r="N287" s="22"/>
      <c r="O287" s="22"/>
      <c r="P287" s="22"/>
      <c r="Q287" s="22"/>
      <c r="R287" s="22"/>
      <c r="S287" s="35"/>
      <c r="U287" s="20" t="str">
        <f t="shared" si="83"/>
        <v/>
      </c>
      <c r="V287" s="13">
        <f t="shared" si="84"/>
        <v>1</v>
      </c>
      <c r="W287" s="13">
        <f>SUM(V$2:V287)</f>
        <v>64</v>
      </c>
      <c r="AA287" s="13">
        <f t="shared" si="86"/>
        <v>0</v>
      </c>
      <c r="AD287" s="20">
        <f t="shared" si="88"/>
        <v>0</v>
      </c>
      <c r="AE287" s="20">
        <f t="shared" si="88"/>
        <v>0</v>
      </c>
      <c r="AF287" s="20">
        <f t="shared" si="80"/>
        <v>0</v>
      </c>
      <c r="AG287" s="20">
        <f t="shared" si="80"/>
        <v>0</v>
      </c>
      <c r="AH287" s="20">
        <f t="shared" si="80"/>
        <v>0</v>
      </c>
      <c r="AI287" s="20">
        <f t="shared" si="80"/>
        <v>0</v>
      </c>
      <c r="AJ287" s="20">
        <f t="shared" si="80"/>
        <v>0</v>
      </c>
      <c r="AK287" s="20"/>
      <c r="AL287" s="20"/>
      <c r="AM287" s="20">
        <f t="shared" si="81"/>
        <v>0</v>
      </c>
      <c r="AN287" s="20">
        <f t="shared" si="87"/>
        <v>0</v>
      </c>
      <c r="AO287" s="20">
        <f t="shared" si="87"/>
        <v>0</v>
      </c>
      <c r="AP287" s="20">
        <f t="shared" si="87"/>
        <v>0</v>
      </c>
      <c r="AQ287" s="20">
        <f t="shared" si="87"/>
        <v>0</v>
      </c>
      <c r="AR287" s="20">
        <f t="shared" si="87"/>
        <v>0</v>
      </c>
      <c r="AS287" s="20">
        <f t="shared" si="87"/>
        <v>0</v>
      </c>
    </row>
    <row r="288" spans="1:45" x14ac:dyDescent="0.25">
      <c r="A288" s="13">
        <f>IF(MAX(W$2:W288)=W287,"",MAX(W$2:W288))</f>
        <v>65</v>
      </c>
      <c r="B288" s="34" t="s">
        <v>28</v>
      </c>
      <c r="C288" s="20"/>
      <c r="D288" s="20" t="s">
        <v>30</v>
      </c>
      <c r="E288" s="23" t="str">
        <f>IF(H288=Kalenderbasis!AH$11,Kalenderbasis!AK$11,IF(H288=Kalenderbasis!AH$12,Kalenderbasis!AK$12,IF(H288=Kalenderbasis!AH$13,Kalenderbasis!AK$13,IF(H288=Kalenderbasis!AH$14,Kalenderbasis!AK$14,IF(H288=Kalenderbasis!AH$15,Kalenderbasis!AK$15,IF(H288=Kalenderbasis!AH$16,Kalenderbasis!AK$16,IF(H288=Kalenderbasis!AH$17,Kalenderbasis!AK$17,IF(H288=Kalenderbasis!AH$18,Kalenderbasis!AK$18,""))))))))</f>
        <v/>
      </c>
      <c r="F288" s="43" t="str">
        <f>IF(C288="K",MAX(F$2:F287)+1,"")</f>
        <v/>
      </c>
      <c r="G288" s="20">
        <f t="shared" si="85"/>
        <v>1</v>
      </c>
      <c r="H288" s="21">
        <f t="shared" si="77"/>
        <v>45942</v>
      </c>
      <c r="I288" s="24" t="str">
        <f>IF(H288=Kalenderbasis!N$7,"Aschermittwoch",IF(H288=Kalenderbasis!H$7,"Karfreitag",IF(H288=Kalenderbasis!F$7,"Ostersonntag",IF(H288=Kalenderbasis!G$7,"Ostermontag",IF(H288=Kalenderbasis!J$7,"Christi Himmelfahrt",IF(H288=Kalenderbasis!K$7,"Pfingst-Sonntag",IF(H288=Kalenderbasis!L$7,"Pfingst-Montag",IF(H288=Kalenderbasis!M$7,"Fronleichnam",IF(H288=Kalenderbasis!Q$7,Kalenderbasis!Q$8,IF(H288=Kalenderbasis!R$7,Kalenderbasis!R$8,IF(H288=Kalenderbasis!S$7,Kalenderbasis!S$8,IF(H288=Kalenderbasis!T$7,Kalenderbasis!T$8,IF(H288=Kalenderbasis!U$7,Kalenderbasis!U$8,IF(H288=Kalenderbasis!V$7,Kalenderbasis!V$8,IF(H288=Kalenderbasis!W$7,Kalenderbasis!W$8,IF(H288=Kalenderbasis!X$7,Kalenderbasis!X$8,IF(H288=Kalenderbasis!Y$7,Kalenderbasis!Y$8,IF(H288=Kalenderbasis!Z$7,Kalenderbasis!Z$8,IF(H288=Kalenderbasis!AA$7,Kalenderbasis!AA$8,IF(H288=Kalenderbasis!AB$7,Kalenderbasis!AB$8,IF(H288=Kalenderbasis!O$7,Kalenderbasis!O$8,IF(H288=Kalenderbasis!P$7,Kalenderbasis!P$8,""))))))))))))))))))))))</f>
        <v/>
      </c>
      <c r="J288" s="20" t="s">
        <v>86</v>
      </c>
      <c r="K288" s="25"/>
      <c r="L288" s="22"/>
      <c r="M288" s="22"/>
      <c r="N288" s="22"/>
      <c r="O288" s="22"/>
      <c r="P288" s="22"/>
      <c r="Q288" s="22"/>
      <c r="R288" s="22"/>
      <c r="S288" s="35"/>
      <c r="U288" s="20" t="str">
        <f t="shared" si="83"/>
        <v/>
      </c>
      <c r="V288" s="13">
        <f t="shared" si="84"/>
        <v>1</v>
      </c>
      <c r="W288" s="13">
        <f>SUM(V$2:V288)</f>
        <v>65</v>
      </c>
      <c r="AA288" s="13">
        <f t="shared" si="86"/>
        <v>0</v>
      </c>
      <c r="AD288" s="20">
        <f t="shared" si="88"/>
        <v>0</v>
      </c>
      <c r="AE288" s="20">
        <f t="shared" si="88"/>
        <v>0</v>
      </c>
      <c r="AF288" s="20">
        <f t="shared" si="80"/>
        <v>0</v>
      </c>
      <c r="AG288" s="20">
        <f t="shared" si="80"/>
        <v>0</v>
      </c>
      <c r="AH288" s="20">
        <f t="shared" si="80"/>
        <v>0</v>
      </c>
      <c r="AI288" s="20">
        <f t="shared" si="80"/>
        <v>0</v>
      </c>
      <c r="AJ288" s="20">
        <f t="shared" si="80"/>
        <v>0</v>
      </c>
      <c r="AK288" s="20"/>
      <c r="AL288" s="20"/>
      <c r="AM288" s="20">
        <f t="shared" si="81"/>
        <v>0</v>
      </c>
      <c r="AN288" s="20">
        <f t="shared" si="87"/>
        <v>0</v>
      </c>
      <c r="AO288" s="20">
        <f t="shared" si="87"/>
        <v>0</v>
      </c>
      <c r="AP288" s="20">
        <f t="shared" si="87"/>
        <v>0</v>
      </c>
      <c r="AQ288" s="20">
        <f t="shared" si="87"/>
        <v>0</v>
      </c>
      <c r="AR288" s="20">
        <f t="shared" si="87"/>
        <v>0</v>
      </c>
      <c r="AS288" s="20">
        <f t="shared" si="87"/>
        <v>0</v>
      </c>
    </row>
    <row r="289" spans="1:45" x14ac:dyDescent="0.25">
      <c r="A289" s="13" t="str">
        <f>IF(MAX(W$2:W289)=W288,"",MAX(W$2:W289))</f>
        <v/>
      </c>
      <c r="B289" s="34"/>
      <c r="C289" s="20"/>
      <c r="D289" s="20"/>
      <c r="E289" s="23" t="str">
        <f>IF(H289=Kalenderbasis!AH$11,Kalenderbasis!AK$11,IF(H289=Kalenderbasis!AH$12,Kalenderbasis!AK$12,IF(H289=Kalenderbasis!AH$13,Kalenderbasis!AK$13,IF(H289=Kalenderbasis!AH$14,Kalenderbasis!AK$14,IF(H289=Kalenderbasis!AH$15,Kalenderbasis!AK$15,IF(H289=Kalenderbasis!AH$16,Kalenderbasis!AK$16,IF(H289=Kalenderbasis!AH$17,Kalenderbasis!AK$17,IF(H289=Kalenderbasis!AH$18,Kalenderbasis!AK$18,""))))))))</f>
        <v>KJ</v>
      </c>
      <c r="F289" s="43" t="str">
        <f>IF(C289="K",MAX(F$2:F288)+1,"")</f>
        <v/>
      </c>
      <c r="G289" s="20">
        <f t="shared" si="85"/>
        <v>2</v>
      </c>
      <c r="H289" s="21">
        <f t="shared" si="77"/>
        <v>45943</v>
      </c>
      <c r="I289" s="24" t="str">
        <f>IF(H289=Kalenderbasis!N$7,"Aschermittwoch",IF(H289=Kalenderbasis!H$7,"Karfreitag",IF(H289=Kalenderbasis!F$7,"Ostersonntag",IF(H289=Kalenderbasis!G$7,"Ostermontag",IF(H289=Kalenderbasis!J$7,"Christi Himmelfahrt",IF(H289=Kalenderbasis!K$7,"Pfingst-Sonntag",IF(H289=Kalenderbasis!L$7,"Pfingst-Montag",IF(H289=Kalenderbasis!M$7,"Fronleichnam",IF(H289=Kalenderbasis!Q$7,Kalenderbasis!Q$8,IF(H289=Kalenderbasis!R$7,Kalenderbasis!R$8,IF(H289=Kalenderbasis!S$7,Kalenderbasis!S$8,IF(H289=Kalenderbasis!T$7,Kalenderbasis!T$8,IF(H289=Kalenderbasis!U$7,Kalenderbasis!U$8,IF(H289=Kalenderbasis!V$7,Kalenderbasis!V$8,IF(H289=Kalenderbasis!W$7,Kalenderbasis!W$8,IF(H289=Kalenderbasis!X$7,Kalenderbasis!X$8,IF(H289=Kalenderbasis!Y$7,Kalenderbasis!Y$8,IF(H289=Kalenderbasis!Z$7,Kalenderbasis!Z$8,IF(H289=Kalenderbasis!AA$7,Kalenderbasis!AA$8,IF(H289=Kalenderbasis!AB$7,Kalenderbasis!AB$8,IF(H289=Kalenderbasis!O$7,Kalenderbasis!O$8,IF(H289=Kalenderbasis!P$7,Kalenderbasis!P$8,""))))))))))))))))))))))</f>
        <v/>
      </c>
      <c r="J289" s="20" t="str">
        <f t="shared" si="82"/>
        <v/>
      </c>
      <c r="K289" s="25"/>
      <c r="L289" s="22"/>
      <c r="M289" s="22"/>
      <c r="N289" s="22"/>
      <c r="O289" s="22"/>
      <c r="P289" s="22"/>
      <c r="Q289" s="22"/>
      <c r="R289" s="22"/>
      <c r="S289" s="35"/>
      <c r="U289" s="20" t="str">
        <f t="shared" si="83"/>
        <v>KJ</v>
      </c>
      <c r="V289" s="13">
        <f t="shared" si="84"/>
        <v>0</v>
      </c>
      <c r="W289" s="13">
        <f>SUM(V$2:V289)</f>
        <v>65</v>
      </c>
      <c r="AA289" s="13">
        <f t="shared" si="86"/>
        <v>0</v>
      </c>
      <c r="AD289" s="20">
        <f t="shared" si="88"/>
        <v>0</v>
      </c>
      <c r="AE289" s="20">
        <f t="shared" si="88"/>
        <v>0</v>
      </c>
      <c r="AF289" s="20">
        <f t="shared" si="80"/>
        <v>0</v>
      </c>
      <c r="AG289" s="20">
        <f t="shared" si="80"/>
        <v>0</v>
      </c>
      <c r="AH289" s="20">
        <f t="shared" si="80"/>
        <v>0</v>
      </c>
      <c r="AI289" s="20">
        <f t="shared" si="80"/>
        <v>0</v>
      </c>
      <c r="AJ289" s="20">
        <f t="shared" si="80"/>
        <v>0</v>
      </c>
      <c r="AK289" s="20"/>
      <c r="AL289" s="20"/>
      <c r="AM289" s="20">
        <f t="shared" si="81"/>
        <v>0</v>
      </c>
      <c r="AN289" s="20">
        <f t="shared" si="87"/>
        <v>0</v>
      </c>
      <c r="AO289" s="20">
        <f t="shared" si="87"/>
        <v>0</v>
      </c>
      <c r="AP289" s="20">
        <f t="shared" si="87"/>
        <v>0</v>
      </c>
      <c r="AQ289" s="20">
        <f t="shared" si="87"/>
        <v>0</v>
      </c>
      <c r="AR289" s="20">
        <f t="shared" si="87"/>
        <v>0</v>
      </c>
      <c r="AS289" s="20">
        <f t="shared" si="87"/>
        <v>0</v>
      </c>
    </row>
    <row r="290" spans="1:45" x14ac:dyDescent="0.25">
      <c r="A290" s="13" t="str">
        <f>IF(MAX(W$2:W290)=W289,"",MAX(W$2:W290))</f>
        <v/>
      </c>
      <c r="B290" s="34"/>
      <c r="C290" s="20"/>
      <c r="D290" s="20"/>
      <c r="E290" s="23" t="str">
        <f>IF(H290=Kalenderbasis!AH$11,Kalenderbasis!AK$11,IF(H290=Kalenderbasis!AH$12,Kalenderbasis!AK$12,IF(H290=Kalenderbasis!AH$13,Kalenderbasis!AK$13,IF(H290=Kalenderbasis!AH$14,Kalenderbasis!AK$14,IF(H290=Kalenderbasis!AH$15,Kalenderbasis!AK$15,IF(H290=Kalenderbasis!AH$16,Kalenderbasis!AK$16,IF(H290=Kalenderbasis!AH$17,Kalenderbasis!AK$17,IF(H290=Kalenderbasis!AH$18,Kalenderbasis!AK$18,""))))))))</f>
        <v/>
      </c>
      <c r="F290" s="43" t="str">
        <f>IF(C290="K",MAX(F$2:F289)+1,"")</f>
        <v/>
      </c>
      <c r="G290" s="20">
        <f t="shared" si="85"/>
        <v>3</v>
      </c>
      <c r="H290" s="21">
        <f t="shared" si="77"/>
        <v>45944</v>
      </c>
      <c r="I290" s="24" t="str">
        <f>IF(H290=Kalenderbasis!N$7,"Aschermittwoch",IF(H290=Kalenderbasis!H$7,"Karfreitag",IF(H290=Kalenderbasis!F$7,"Ostersonntag",IF(H290=Kalenderbasis!G$7,"Ostermontag",IF(H290=Kalenderbasis!J$7,"Christi Himmelfahrt",IF(H290=Kalenderbasis!K$7,"Pfingst-Sonntag",IF(H290=Kalenderbasis!L$7,"Pfingst-Montag",IF(H290=Kalenderbasis!M$7,"Fronleichnam",IF(H290=Kalenderbasis!Q$7,Kalenderbasis!Q$8,IF(H290=Kalenderbasis!R$7,Kalenderbasis!R$8,IF(H290=Kalenderbasis!S$7,Kalenderbasis!S$8,IF(H290=Kalenderbasis!T$7,Kalenderbasis!T$8,IF(H290=Kalenderbasis!U$7,Kalenderbasis!U$8,IF(H290=Kalenderbasis!V$7,Kalenderbasis!V$8,IF(H290=Kalenderbasis!W$7,Kalenderbasis!W$8,IF(H290=Kalenderbasis!X$7,Kalenderbasis!X$8,IF(H290=Kalenderbasis!Y$7,Kalenderbasis!Y$8,IF(H290=Kalenderbasis!Z$7,Kalenderbasis!Z$8,IF(H290=Kalenderbasis!AA$7,Kalenderbasis!AA$8,IF(H290=Kalenderbasis!AB$7,Kalenderbasis!AB$8,IF(H290=Kalenderbasis!O$7,Kalenderbasis!O$8,IF(H290=Kalenderbasis!P$7,Kalenderbasis!P$8,""))))))))))))))))))))))</f>
        <v/>
      </c>
      <c r="J290" s="20" t="str">
        <f t="shared" si="82"/>
        <v/>
      </c>
      <c r="K290" s="25"/>
      <c r="L290" s="22"/>
      <c r="M290" s="22"/>
      <c r="N290" s="22"/>
      <c r="O290" s="22"/>
      <c r="P290" s="22"/>
      <c r="Q290" s="22"/>
      <c r="R290" s="22"/>
      <c r="S290" s="35"/>
      <c r="U290" s="20" t="str">
        <f t="shared" si="83"/>
        <v/>
      </c>
      <c r="V290" s="13">
        <f t="shared" si="84"/>
        <v>0</v>
      </c>
      <c r="W290" s="13">
        <f>SUM(V$2:V290)</f>
        <v>65</v>
      </c>
      <c r="AA290" s="13">
        <f t="shared" si="86"/>
        <v>0</v>
      </c>
      <c r="AD290" s="20">
        <f t="shared" si="88"/>
        <v>0</v>
      </c>
      <c r="AE290" s="20">
        <f t="shared" si="88"/>
        <v>0</v>
      </c>
      <c r="AF290" s="20">
        <f t="shared" si="80"/>
        <v>0</v>
      </c>
      <c r="AG290" s="20">
        <f t="shared" si="80"/>
        <v>0</v>
      </c>
      <c r="AH290" s="20">
        <f t="shared" si="80"/>
        <v>0</v>
      </c>
      <c r="AI290" s="20">
        <f t="shared" si="80"/>
        <v>0</v>
      </c>
      <c r="AJ290" s="20">
        <f t="shared" si="80"/>
        <v>0</v>
      </c>
      <c r="AK290" s="20"/>
      <c r="AL290" s="20"/>
      <c r="AM290" s="20">
        <f t="shared" si="81"/>
        <v>0</v>
      </c>
      <c r="AN290" s="20">
        <f t="shared" si="87"/>
        <v>0</v>
      </c>
      <c r="AO290" s="20">
        <f t="shared" si="87"/>
        <v>0</v>
      </c>
      <c r="AP290" s="20">
        <f t="shared" si="87"/>
        <v>0</v>
      </c>
      <c r="AQ290" s="20">
        <f t="shared" si="87"/>
        <v>0</v>
      </c>
      <c r="AR290" s="20">
        <f t="shared" si="87"/>
        <v>0</v>
      </c>
      <c r="AS290" s="20">
        <f t="shared" si="87"/>
        <v>0</v>
      </c>
    </row>
    <row r="291" spans="1:45" x14ac:dyDescent="0.25">
      <c r="A291" s="13" t="str">
        <f>IF(MAX(W$2:W291)=W290,"",MAX(W$2:W291))</f>
        <v/>
      </c>
      <c r="B291" s="34"/>
      <c r="C291" s="20"/>
      <c r="D291" s="20"/>
      <c r="E291" s="23" t="str">
        <f>IF(H291=Kalenderbasis!AH$11,Kalenderbasis!AK$11,IF(H291=Kalenderbasis!AH$12,Kalenderbasis!AK$12,IF(H291=Kalenderbasis!AH$13,Kalenderbasis!AK$13,IF(H291=Kalenderbasis!AH$14,Kalenderbasis!AK$14,IF(H291=Kalenderbasis!AH$15,Kalenderbasis!AK$15,IF(H291=Kalenderbasis!AH$16,Kalenderbasis!AK$16,IF(H291=Kalenderbasis!AH$17,Kalenderbasis!AK$17,IF(H291=Kalenderbasis!AH$18,Kalenderbasis!AK$18,""))))))))</f>
        <v/>
      </c>
      <c r="F291" s="43" t="str">
        <f>IF(C291="K",MAX(F$2:F290)+1,"")</f>
        <v/>
      </c>
      <c r="G291" s="20">
        <f t="shared" si="85"/>
        <v>4</v>
      </c>
      <c r="H291" s="21">
        <f t="shared" si="77"/>
        <v>45945</v>
      </c>
      <c r="I291" s="24" t="str">
        <f>IF(H291=Kalenderbasis!N$7,"Aschermittwoch",IF(H291=Kalenderbasis!H$7,"Karfreitag",IF(H291=Kalenderbasis!F$7,"Ostersonntag",IF(H291=Kalenderbasis!G$7,"Ostermontag",IF(H291=Kalenderbasis!J$7,"Christi Himmelfahrt",IF(H291=Kalenderbasis!K$7,"Pfingst-Sonntag",IF(H291=Kalenderbasis!L$7,"Pfingst-Montag",IF(H291=Kalenderbasis!M$7,"Fronleichnam",IF(H291=Kalenderbasis!Q$7,Kalenderbasis!Q$8,IF(H291=Kalenderbasis!R$7,Kalenderbasis!R$8,IF(H291=Kalenderbasis!S$7,Kalenderbasis!S$8,IF(H291=Kalenderbasis!T$7,Kalenderbasis!T$8,IF(H291=Kalenderbasis!U$7,Kalenderbasis!U$8,IF(H291=Kalenderbasis!V$7,Kalenderbasis!V$8,IF(H291=Kalenderbasis!W$7,Kalenderbasis!W$8,IF(H291=Kalenderbasis!X$7,Kalenderbasis!X$8,IF(H291=Kalenderbasis!Y$7,Kalenderbasis!Y$8,IF(H291=Kalenderbasis!Z$7,Kalenderbasis!Z$8,IF(H291=Kalenderbasis!AA$7,Kalenderbasis!AA$8,IF(H291=Kalenderbasis!AB$7,Kalenderbasis!AB$8,IF(H291=Kalenderbasis!O$7,Kalenderbasis!O$8,IF(H291=Kalenderbasis!P$7,Kalenderbasis!P$8,""))))))))))))))))))))))</f>
        <v/>
      </c>
      <c r="J291" s="20" t="str">
        <f t="shared" si="82"/>
        <v/>
      </c>
      <c r="K291" s="25"/>
      <c r="L291" s="22"/>
      <c r="M291" s="22"/>
      <c r="N291" s="22"/>
      <c r="O291" s="22"/>
      <c r="P291" s="22"/>
      <c r="Q291" s="22"/>
      <c r="R291" s="22"/>
      <c r="S291" s="35"/>
      <c r="U291" s="20" t="str">
        <f t="shared" si="83"/>
        <v/>
      </c>
      <c r="V291" s="13">
        <f t="shared" si="84"/>
        <v>0</v>
      </c>
      <c r="W291" s="13">
        <f>SUM(V$2:V291)</f>
        <v>65</v>
      </c>
      <c r="AA291" s="13">
        <f t="shared" si="86"/>
        <v>0</v>
      </c>
      <c r="AD291" s="20">
        <f t="shared" si="88"/>
        <v>0</v>
      </c>
      <c r="AE291" s="20">
        <f t="shared" si="88"/>
        <v>0</v>
      </c>
      <c r="AF291" s="20">
        <f t="shared" si="80"/>
        <v>0</v>
      </c>
      <c r="AG291" s="20">
        <f t="shared" si="80"/>
        <v>0</v>
      </c>
      <c r="AH291" s="20">
        <f t="shared" si="80"/>
        <v>0</v>
      </c>
      <c r="AI291" s="20">
        <f t="shared" si="80"/>
        <v>0</v>
      </c>
      <c r="AJ291" s="20">
        <f t="shared" si="80"/>
        <v>0</v>
      </c>
      <c r="AK291" s="20"/>
      <c r="AL291" s="20"/>
      <c r="AM291" s="20">
        <f t="shared" si="81"/>
        <v>0</v>
      </c>
      <c r="AN291" s="20">
        <f t="shared" si="87"/>
        <v>0</v>
      </c>
      <c r="AO291" s="20">
        <f t="shared" si="87"/>
        <v>0</v>
      </c>
      <c r="AP291" s="20">
        <f t="shared" si="87"/>
        <v>0</v>
      </c>
      <c r="AQ291" s="20">
        <f t="shared" si="87"/>
        <v>0</v>
      </c>
      <c r="AR291" s="20">
        <f t="shared" si="87"/>
        <v>0</v>
      </c>
      <c r="AS291" s="20">
        <f t="shared" si="87"/>
        <v>0</v>
      </c>
    </row>
    <row r="292" spans="1:45" x14ac:dyDescent="0.25">
      <c r="A292" s="13">
        <f>IF(MAX(W$2:W292)=W291,"",MAX(W$2:W292))</f>
        <v>66</v>
      </c>
      <c r="B292" s="34" t="s">
        <v>28</v>
      </c>
      <c r="C292" s="152" t="s">
        <v>29</v>
      </c>
      <c r="D292" s="20"/>
      <c r="E292" s="23" t="str">
        <f>IF(H292=Kalenderbasis!AH$11,Kalenderbasis!AK$11,IF(H292=Kalenderbasis!AH$12,Kalenderbasis!AK$12,IF(H292=Kalenderbasis!AH$13,Kalenderbasis!AK$13,IF(H292=Kalenderbasis!AH$14,Kalenderbasis!AK$14,IF(H292=Kalenderbasis!AH$15,Kalenderbasis!AK$15,IF(H292=Kalenderbasis!AH$16,Kalenderbasis!AK$16,IF(H292=Kalenderbasis!AH$17,Kalenderbasis!AK$17,IF(H292=Kalenderbasis!AH$18,Kalenderbasis!AK$18,""))))))))</f>
        <v/>
      </c>
      <c r="F292" s="43">
        <f>IF(C292="K",MAX(F$2:F291)+1,"")</f>
        <v>1288</v>
      </c>
      <c r="G292" s="20">
        <f t="shared" si="85"/>
        <v>5</v>
      </c>
      <c r="H292" s="21">
        <f t="shared" ref="H292:H355" si="89">H291+1</f>
        <v>45946</v>
      </c>
      <c r="I292" s="24" t="str">
        <f>IF(H292=Kalenderbasis!N$7,"Aschermittwoch",IF(H292=Kalenderbasis!H$7,"Karfreitag",IF(H292=Kalenderbasis!F$7,"Ostersonntag",IF(H292=Kalenderbasis!G$7,"Ostermontag",IF(H292=Kalenderbasis!J$7,"Christi Himmelfahrt",IF(H292=Kalenderbasis!K$7,"Pfingst-Sonntag",IF(H292=Kalenderbasis!L$7,"Pfingst-Montag",IF(H292=Kalenderbasis!M$7,"Fronleichnam",IF(H292=Kalenderbasis!Q$7,Kalenderbasis!Q$8,IF(H292=Kalenderbasis!R$7,Kalenderbasis!R$8,IF(H292=Kalenderbasis!S$7,Kalenderbasis!S$8,IF(H292=Kalenderbasis!T$7,Kalenderbasis!T$8,IF(H292=Kalenderbasis!U$7,Kalenderbasis!U$8,IF(H292=Kalenderbasis!V$7,Kalenderbasis!V$8,IF(H292=Kalenderbasis!W$7,Kalenderbasis!W$8,IF(H292=Kalenderbasis!X$7,Kalenderbasis!X$8,IF(H292=Kalenderbasis!Y$7,Kalenderbasis!Y$8,IF(H292=Kalenderbasis!Z$7,Kalenderbasis!Z$8,IF(H292=Kalenderbasis!AA$7,Kalenderbasis!AA$8,IF(H292=Kalenderbasis!AB$7,Kalenderbasis!AB$8,IF(H292=Kalenderbasis!O$7,Kalenderbasis!O$8,IF(H292=Kalenderbasis!P$7,Kalenderbasis!P$8,""))))))))))))))))))))))</f>
        <v/>
      </c>
      <c r="J292" s="152" t="s">
        <v>145</v>
      </c>
      <c r="K292" s="25" t="s">
        <v>14</v>
      </c>
      <c r="L292" s="22"/>
      <c r="M292" s="22"/>
      <c r="N292" s="22"/>
      <c r="O292" s="22"/>
      <c r="P292" s="22"/>
      <c r="Q292" s="22"/>
      <c r="R292" s="22"/>
      <c r="S292" s="35"/>
      <c r="U292" s="20" t="str">
        <f t="shared" si="83"/>
        <v/>
      </c>
      <c r="V292" s="13">
        <f t="shared" si="84"/>
        <v>1</v>
      </c>
      <c r="W292" s="13">
        <f>SUM(V$2:V292)</f>
        <v>66</v>
      </c>
      <c r="AA292" s="13">
        <f t="shared" si="86"/>
        <v>0</v>
      </c>
      <c r="AD292" s="20">
        <f t="shared" si="88"/>
        <v>0</v>
      </c>
      <c r="AE292" s="20">
        <f t="shared" si="88"/>
        <v>0</v>
      </c>
      <c r="AF292" s="20">
        <f t="shared" si="80"/>
        <v>0</v>
      </c>
      <c r="AG292" s="20">
        <f t="shared" si="80"/>
        <v>0</v>
      </c>
      <c r="AH292" s="20">
        <f t="shared" si="80"/>
        <v>0</v>
      </c>
      <c r="AI292" s="20">
        <f t="shared" si="80"/>
        <v>1</v>
      </c>
      <c r="AJ292" s="20">
        <f t="shared" si="80"/>
        <v>0</v>
      </c>
      <c r="AK292" s="20"/>
      <c r="AL292" s="20"/>
      <c r="AM292" s="20">
        <f t="shared" si="81"/>
        <v>0</v>
      </c>
      <c r="AN292" s="20">
        <f t="shared" si="87"/>
        <v>0</v>
      </c>
      <c r="AO292" s="20">
        <f t="shared" si="87"/>
        <v>0</v>
      </c>
      <c r="AP292" s="20">
        <f t="shared" si="87"/>
        <v>0</v>
      </c>
      <c r="AQ292" s="20">
        <f t="shared" si="87"/>
        <v>0</v>
      </c>
      <c r="AR292" s="20">
        <f t="shared" si="87"/>
        <v>0</v>
      </c>
      <c r="AS292" s="20">
        <f t="shared" si="87"/>
        <v>0</v>
      </c>
    </row>
    <row r="293" spans="1:45" x14ac:dyDescent="0.25">
      <c r="A293" s="13" t="str">
        <f>IF(MAX(W$2:W293)=W292,"",MAX(W$2:W293))</f>
        <v/>
      </c>
      <c r="B293" s="34"/>
      <c r="C293" s="20"/>
      <c r="D293" s="20"/>
      <c r="E293" s="23" t="str">
        <f>IF(H293=Kalenderbasis!AH$11,Kalenderbasis!AK$11,IF(H293=Kalenderbasis!AH$12,Kalenderbasis!AK$12,IF(H293=Kalenderbasis!AH$13,Kalenderbasis!AK$13,IF(H293=Kalenderbasis!AH$14,Kalenderbasis!AK$14,IF(H293=Kalenderbasis!AH$15,Kalenderbasis!AK$15,IF(H293=Kalenderbasis!AH$16,Kalenderbasis!AK$16,IF(H293=Kalenderbasis!AH$17,Kalenderbasis!AK$17,IF(H293=Kalenderbasis!AH$18,Kalenderbasis!AK$18,""))))))))</f>
        <v/>
      </c>
      <c r="F293" s="43" t="str">
        <f>IF(C293="K",MAX(F$2:F292)+1,"")</f>
        <v/>
      </c>
      <c r="G293" s="20">
        <f t="shared" si="85"/>
        <v>6</v>
      </c>
      <c r="H293" s="21">
        <f t="shared" si="89"/>
        <v>45947</v>
      </c>
      <c r="I293" s="24" t="str">
        <f>IF(H293=Kalenderbasis!N$7,"Aschermittwoch",IF(H293=Kalenderbasis!H$7,"Karfreitag",IF(H293=Kalenderbasis!F$7,"Ostersonntag",IF(H293=Kalenderbasis!G$7,"Ostermontag",IF(H293=Kalenderbasis!J$7,"Christi Himmelfahrt",IF(H293=Kalenderbasis!K$7,"Pfingst-Sonntag",IF(H293=Kalenderbasis!L$7,"Pfingst-Montag",IF(H293=Kalenderbasis!M$7,"Fronleichnam",IF(H293=Kalenderbasis!Q$7,Kalenderbasis!Q$8,IF(H293=Kalenderbasis!R$7,Kalenderbasis!R$8,IF(H293=Kalenderbasis!S$7,Kalenderbasis!S$8,IF(H293=Kalenderbasis!T$7,Kalenderbasis!T$8,IF(H293=Kalenderbasis!U$7,Kalenderbasis!U$8,IF(H293=Kalenderbasis!V$7,Kalenderbasis!V$8,IF(H293=Kalenderbasis!W$7,Kalenderbasis!W$8,IF(H293=Kalenderbasis!X$7,Kalenderbasis!X$8,IF(H293=Kalenderbasis!Y$7,Kalenderbasis!Y$8,IF(H293=Kalenderbasis!Z$7,Kalenderbasis!Z$8,IF(H293=Kalenderbasis!AA$7,Kalenderbasis!AA$8,IF(H293=Kalenderbasis!AB$7,Kalenderbasis!AB$8,IF(H293=Kalenderbasis!O$7,Kalenderbasis!O$8,IF(H293=Kalenderbasis!P$7,Kalenderbasis!P$8,""))))))))))))))))))))))</f>
        <v/>
      </c>
      <c r="J293" s="20" t="str">
        <f t="shared" si="82"/>
        <v/>
      </c>
      <c r="K293" s="25"/>
      <c r="L293" s="22"/>
      <c r="M293" s="22"/>
      <c r="N293" s="22"/>
      <c r="O293" s="22"/>
      <c r="P293" s="22"/>
      <c r="Q293" s="22"/>
      <c r="R293" s="22"/>
      <c r="S293" s="35"/>
      <c r="U293" s="20" t="str">
        <f t="shared" si="83"/>
        <v/>
      </c>
      <c r="V293" s="13">
        <f t="shared" si="84"/>
        <v>0</v>
      </c>
      <c r="W293" s="13">
        <f>SUM(V$2:V293)</f>
        <v>66</v>
      </c>
      <c r="AA293" s="13">
        <f t="shared" si="86"/>
        <v>0</v>
      </c>
      <c r="AD293" s="20">
        <f t="shared" si="88"/>
        <v>0</v>
      </c>
      <c r="AE293" s="20">
        <f t="shared" si="88"/>
        <v>0</v>
      </c>
      <c r="AF293" s="20">
        <f t="shared" si="80"/>
        <v>0</v>
      </c>
      <c r="AG293" s="20">
        <f t="shared" si="80"/>
        <v>0</v>
      </c>
      <c r="AH293" s="20">
        <f t="shared" si="80"/>
        <v>0</v>
      </c>
      <c r="AI293" s="20">
        <f t="shared" si="80"/>
        <v>0</v>
      </c>
      <c r="AJ293" s="20">
        <f t="shared" si="80"/>
        <v>0</v>
      </c>
      <c r="AK293" s="20"/>
      <c r="AL293" s="20"/>
      <c r="AM293" s="20">
        <f t="shared" si="81"/>
        <v>0</v>
      </c>
      <c r="AN293" s="20">
        <f t="shared" si="87"/>
        <v>0</v>
      </c>
      <c r="AO293" s="20">
        <f t="shared" si="87"/>
        <v>0</v>
      </c>
      <c r="AP293" s="20">
        <f t="shared" si="87"/>
        <v>0</v>
      </c>
      <c r="AQ293" s="20">
        <f t="shared" si="87"/>
        <v>0</v>
      </c>
      <c r="AR293" s="20">
        <f t="shared" si="87"/>
        <v>0</v>
      </c>
      <c r="AS293" s="20">
        <f t="shared" si="87"/>
        <v>0</v>
      </c>
    </row>
    <row r="294" spans="1:45" x14ac:dyDescent="0.25">
      <c r="A294" s="13" t="str">
        <f>IF(MAX(W$2:W294)=W293,"",MAX(W$2:W294))</f>
        <v/>
      </c>
      <c r="B294" s="34"/>
      <c r="C294" s="20"/>
      <c r="D294" s="20"/>
      <c r="E294" s="23" t="str">
        <f>IF(H294=Kalenderbasis!AH$11,Kalenderbasis!AK$11,IF(H294=Kalenderbasis!AH$12,Kalenderbasis!AK$12,IF(H294=Kalenderbasis!AH$13,Kalenderbasis!AK$13,IF(H294=Kalenderbasis!AH$14,Kalenderbasis!AK$14,IF(H294=Kalenderbasis!AH$15,Kalenderbasis!AK$15,IF(H294=Kalenderbasis!AH$16,Kalenderbasis!AK$16,IF(H294=Kalenderbasis!AH$17,Kalenderbasis!AK$17,IF(H294=Kalenderbasis!AH$18,Kalenderbasis!AK$18,""))))))))</f>
        <v/>
      </c>
      <c r="F294" s="43" t="str">
        <f>IF(C294="K",MAX(F$2:F293)+1,"")</f>
        <v/>
      </c>
      <c r="G294" s="20">
        <f t="shared" si="85"/>
        <v>7</v>
      </c>
      <c r="H294" s="21">
        <f t="shared" si="89"/>
        <v>45948</v>
      </c>
      <c r="I294" s="24" t="str">
        <f>IF(H294=Kalenderbasis!N$7,"Aschermittwoch",IF(H294=Kalenderbasis!H$7,"Karfreitag",IF(H294=Kalenderbasis!F$7,"Ostersonntag",IF(H294=Kalenderbasis!G$7,"Ostermontag",IF(H294=Kalenderbasis!J$7,"Christi Himmelfahrt",IF(H294=Kalenderbasis!K$7,"Pfingst-Sonntag",IF(H294=Kalenderbasis!L$7,"Pfingst-Montag",IF(H294=Kalenderbasis!M$7,"Fronleichnam",IF(H294=Kalenderbasis!Q$7,Kalenderbasis!Q$8,IF(H294=Kalenderbasis!R$7,Kalenderbasis!R$8,IF(H294=Kalenderbasis!S$7,Kalenderbasis!S$8,IF(H294=Kalenderbasis!T$7,Kalenderbasis!T$8,IF(H294=Kalenderbasis!U$7,Kalenderbasis!U$8,IF(H294=Kalenderbasis!V$7,Kalenderbasis!V$8,IF(H294=Kalenderbasis!W$7,Kalenderbasis!W$8,IF(H294=Kalenderbasis!X$7,Kalenderbasis!X$8,IF(H294=Kalenderbasis!Y$7,Kalenderbasis!Y$8,IF(H294=Kalenderbasis!Z$7,Kalenderbasis!Z$8,IF(H294=Kalenderbasis!AA$7,Kalenderbasis!AA$8,IF(H294=Kalenderbasis!AB$7,Kalenderbasis!AB$8,IF(H294=Kalenderbasis!O$7,Kalenderbasis!O$8,IF(H294=Kalenderbasis!P$7,Kalenderbasis!P$8,""))))))))))))))))))))))</f>
        <v/>
      </c>
      <c r="J294" s="20" t="str">
        <f t="shared" si="82"/>
        <v/>
      </c>
      <c r="K294" s="25"/>
      <c r="L294" s="22"/>
      <c r="M294" s="22"/>
      <c r="N294" s="22"/>
      <c r="O294" s="22"/>
      <c r="P294" s="22"/>
      <c r="Q294" s="22"/>
      <c r="R294" s="22"/>
      <c r="S294" s="35"/>
      <c r="U294" s="20" t="str">
        <f t="shared" si="83"/>
        <v/>
      </c>
      <c r="V294" s="13">
        <f t="shared" si="84"/>
        <v>0</v>
      </c>
      <c r="W294" s="13">
        <f>SUM(V$2:V294)</f>
        <v>66</v>
      </c>
      <c r="AA294" s="13">
        <f t="shared" si="86"/>
        <v>0</v>
      </c>
      <c r="AD294" s="20">
        <f t="shared" si="88"/>
        <v>0</v>
      </c>
      <c r="AE294" s="20">
        <f t="shared" si="88"/>
        <v>0</v>
      </c>
      <c r="AF294" s="20">
        <f t="shared" si="80"/>
        <v>0</v>
      </c>
      <c r="AG294" s="20">
        <f t="shared" si="80"/>
        <v>0</v>
      </c>
      <c r="AH294" s="20">
        <f t="shared" si="80"/>
        <v>0</v>
      </c>
      <c r="AI294" s="20">
        <f t="shared" si="80"/>
        <v>0</v>
      </c>
      <c r="AJ294" s="20">
        <f t="shared" si="80"/>
        <v>0</v>
      </c>
      <c r="AK294" s="20"/>
      <c r="AL294" s="20"/>
      <c r="AM294" s="20">
        <f t="shared" si="81"/>
        <v>0</v>
      </c>
      <c r="AN294" s="20">
        <f t="shared" si="87"/>
        <v>0</v>
      </c>
      <c r="AO294" s="20">
        <f t="shared" si="87"/>
        <v>0</v>
      </c>
      <c r="AP294" s="20">
        <f t="shared" si="87"/>
        <v>0</v>
      </c>
      <c r="AQ294" s="20">
        <f t="shared" si="87"/>
        <v>0</v>
      </c>
      <c r="AR294" s="20">
        <f t="shared" si="87"/>
        <v>0</v>
      </c>
      <c r="AS294" s="20">
        <f t="shared" si="87"/>
        <v>0</v>
      </c>
    </row>
    <row r="295" spans="1:45" x14ac:dyDescent="0.25">
      <c r="A295" s="13" t="str">
        <f>IF(MAX(W$2:W295)=W294,"",MAX(W$2:W295))</f>
        <v/>
      </c>
      <c r="B295" s="34"/>
      <c r="C295" s="20"/>
      <c r="D295" s="20"/>
      <c r="E295" s="23" t="str">
        <f>IF(H295=Kalenderbasis!AH$11,Kalenderbasis!AK$11,IF(H295=Kalenderbasis!AH$12,Kalenderbasis!AK$12,IF(H295=Kalenderbasis!AH$13,Kalenderbasis!AK$13,IF(H295=Kalenderbasis!AH$14,Kalenderbasis!AK$14,IF(H295=Kalenderbasis!AH$15,Kalenderbasis!AK$15,IF(H295=Kalenderbasis!AH$16,Kalenderbasis!AK$16,IF(H295=Kalenderbasis!AH$17,Kalenderbasis!AK$17,IF(H295=Kalenderbasis!AH$18,Kalenderbasis!AK$18,""))))))))</f>
        <v/>
      </c>
      <c r="F295" s="43" t="str">
        <f>IF(C295="K",MAX(F$2:F294)+1,"")</f>
        <v/>
      </c>
      <c r="G295" s="20">
        <f t="shared" si="85"/>
        <v>1</v>
      </c>
      <c r="H295" s="21">
        <f t="shared" si="89"/>
        <v>45949</v>
      </c>
      <c r="I295" s="24" t="str">
        <f>IF(H295=Kalenderbasis!N$7,"Aschermittwoch",IF(H295=Kalenderbasis!H$7,"Karfreitag",IF(H295=Kalenderbasis!F$7,"Ostersonntag",IF(H295=Kalenderbasis!G$7,"Ostermontag",IF(H295=Kalenderbasis!J$7,"Christi Himmelfahrt",IF(H295=Kalenderbasis!K$7,"Pfingst-Sonntag",IF(H295=Kalenderbasis!L$7,"Pfingst-Montag",IF(H295=Kalenderbasis!M$7,"Fronleichnam",IF(H295=Kalenderbasis!Q$7,Kalenderbasis!Q$8,IF(H295=Kalenderbasis!R$7,Kalenderbasis!R$8,IF(H295=Kalenderbasis!S$7,Kalenderbasis!S$8,IF(H295=Kalenderbasis!T$7,Kalenderbasis!T$8,IF(H295=Kalenderbasis!U$7,Kalenderbasis!U$8,IF(H295=Kalenderbasis!V$7,Kalenderbasis!V$8,IF(H295=Kalenderbasis!W$7,Kalenderbasis!W$8,IF(H295=Kalenderbasis!X$7,Kalenderbasis!X$8,IF(H295=Kalenderbasis!Y$7,Kalenderbasis!Y$8,IF(H295=Kalenderbasis!Z$7,Kalenderbasis!Z$8,IF(H295=Kalenderbasis!AA$7,Kalenderbasis!AA$8,IF(H295=Kalenderbasis!AB$7,Kalenderbasis!AB$8,IF(H295=Kalenderbasis!O$7,Kalenderbasis!O$8,IF(H295=Kalenderbasis!P$7,Kalenderbasis!P$8,""))))))))))))))))))))))</f>
        <v/>
      </c>
      <c r="J295" s="20" t="str">
        <f t="shared" si="82"/>
        <v/>
      </c>
      <c r="K295" s="25"/>
      <c r="L295" s="22"/>
      <c r="M295" s="22"/>
      <c r="N295" s="22"/>
      <c r="O295" s="22"/>
      <c r="P295" s="22"/>
      <c r="Q295" s="22"/>
      <c r="R295" s="22"/>
      <c r="S295" s="35"/>
      <c r="U295" s="20" t="str">
        <f t="shared" si="83"/>
        <v/>
      </c>
      <c r="V295" s="13">
        <f t="shared" si="84"/>
        <v>0</v>
      </c>
      <c r="W295" s="13">
        <f>SUM(V$2:V295)</f>
        <v>66</v>
      </c>
      <c r="AA295" s="13">
        <f t="shared" si="86"/>
        <v>0</v>
      </c>
      <c r="AD295" s="20">
        <f t="shared" si="88"/>
        <v>0</v>
      </c>
      <c r="AE295" s="20">
        <f t="shared" si="88"/>
        <v>0</v>
      </c>
      <c r="AF295" s="20">
        <f t="shared" si="80"/>
        <v>0</v>
      </c>
      <c r="AG295" s="20">
        <f t="shared" si="80"/>
        <v>0</v>
      </c>
      <c r="AH295" s="20">
        <f t="shared" si="80"/>
        <v>0</v>
      </c>
      <c r="AI295" s="20">
        <f t="shared" si="80"/>
        <v>0</v>
      </c>
      <c r="AJ295" s="20">
        <f t="shared" si="80"/>
        <v>0</v>
      </c>
      <c r="AK295" s="20"/>
      <c r="AL295" s="20"/>
      <c r="AM295" s="20">
        <f t="shared" si="81"/>
        <v>0</v>
      </c>
      <c r="AN295" s="20">
        <f t="shared" si="87"/>
        <v>0</v>
      </c>
      <c r="AO295" s="20">
        <f t="shared" si="87"/>
        <v>0</v>
      </c>
      <c r="AP295" s="20">
        <f t="shared" si="87"/>
        <v>0</v>
      </c>
      <c r="AQ295" s="20">
        <f t="shared" si="87"/>
        <v>0</v>
      </c>
      <c r="AR295" s="20">
        <f t="shared" si="87"/>
        <v>0</v>
      </c>
      <c r="AS295" s="20">
        <f t="shared" si="87"/>
        <v>0</v>
      </c>
    </row>
    <row r="296" spans="1:45" x14ac:dyDescent="0.25">
      <c r="A296" s="13" t="str">
        <f>IF(MAX(W$2:W296)=W295,"",MAX(W$2:W296))</f>
        <v/>
      </c>
      <c r="B296" s="34"/>
      <c r="C296" s="20"/>
      <c r="D296" s="20"/>
      <c r="E296" s="23" t="str">
        <f>IF(H296=Kalenderbasis!AH$11,Kalenderbasis!AK$11,IF(H296=Kalenderbasis!AH$12,Kalenderbasis!AK$12,IF(H296=Kalenderbasis!AH$13,Kalenderbasis!AK$13,IF(H296=Kalenderbasis!AH$14,Kalenderbasis!AK$14,IF(H296=Kalenderbasis!AH$15,Kalenderbasis!AK$15,IF(H296=Kalenderbasis!AH$16,Kalenderbasis!AK$16,IF(H296=Kalenderbasis!AH$17,Kalenderbasis!AK$17,IF(H296=Kalenderbasis!AH$18,Kalenderbasis!AK$18,""))))))))</f>
        <v/>
      </c>
      <c r="F296" s="43" t="str">
        <f>IF(C296="K",MAX(F$2:F295)+1,"")</f>
        <v/>
      </c>
      <c r="G296" s="20">
        <f t="shared" si="85"/>
        <v>2</v>
      </c>
      <c r="H296" s="21">
        <f t="shared" si="89"/>
        <v>45950</v>
      </c>
      <c r="I296" s="24" t="str">
        <f>IF(H296=Kalenderbasis!N$7,"Aschermittwoch",IF(H296=Kalenderbasis!H$7,"Karfreitag",IF(H296=Kalenderbasis!F$7,"Ostersonntag",IF(H296=Kalenderbasis!G$7,"Ostermontag",IF(H296=Kalenderbasis!J$7,"Christi Himmelfahrt",IF(H296=Kalenderbasis!K$7,"Pfingst-Sonntag",IF(H296=Kalenderbasis!L$7,"Pfingst-Montag",IF(H296=Kalenderbasis!M$7,"Fronleichnam",IF(H296=Kalenderbasis!Q$7,Kalenderbasis!Q$8,IF(H296=Kalenderbasis!R$7,Kalenderbasis!R$8,IF(H296=Kalenderbasis!S$7,Kalenderbasis!S$8,IF(H296=Kalenderbasis!T$7,Kalenderbasis!T$8,IF(H296=Kalenderbasis!U$7,Kalenderbasis!U$8,IF(H296=Kalenderbasis!V$7,Kalenderbasis!V$8,IF(H296=Kalenderbasis!W$7,Kalenderbasis!W$8,IF(H296=Kalenderbasis!X$7,Kalenderbasis!X$8,IF(H296=Kalenderbasis!Y$7,Kalenderbasis!Y$8,IF(H296=Kalenderbasis!Z$7,Kalenderbasis!Z$8,IF(H296=Kalenderbasis!AA$7,Kalenderbasis!AA$8,IF(H296=Kalenderbasis!AB$7,Kalenderbasis!AB$8,IF(H296=Kalenderbasis!O$7,Kalenderbasis!O$8,IF(H296=Kalenderbasis!P$7,Kalenderbasis!P$8,""))))))))))))))))))))))</f>
        <v/>
      </c>
      <c r="J296" s="20" t="str">
        <f t="shared" si="82"/>
        <v/>
      </c>
      <c r="K296" s="25"/>
      <c r="L296" s="22"/>
      <c r="M296" s="22"/>
      <c r="N296" s="22"/>
      <c r="O296" s="22"/>
      <c r="P296" s="22"/>
      <c r="Q296" s="22"/>
      <c r="R296" s="22"/>
      <c r="S296" s="35"/>
      <c r="U296" s="20" t="str">
        <f t="shared" si="83"/>
        <v/>
      </c>
      <c r="V296" s="13">
        <f t="shared" si="84"/>
        <v>0</v>
      </c>
      <c r="W296" s="13">
        <f>SUM(V$2:V296)</f>
        <v>66</v>
      </c>
      <c r="AA296" s="13">
        <f t="shared" si="86"/>
        <v>0</v>
      </c>
      <c r="AD296" s="20">
        <f t="shared" si="88"/>
        <v>0</v>
      </c>
      <c r="AE296" s="20">
        <f t="shared" si="88"/>
        <v>0</v>
      </c>
      <c r="AF296" s="20">
        <f t="shared" si="80"/>
        <v>0</v>
      </c>
      <c r="AG296" s="20">
        <f t="shared" si="80"/>
        <v>0</v>
      </c>
      <c r="AH296" s="20">
        <f t="shared" si="80"/>
        <v>0</v>
      </c>
      <c r="AI296" s="20">
        <f t="shared" si="80"/>
        <v>0</v>
      </c>
      <c r="AJ296" s="20">
        <f t="shared" si="80"/>
        <v>0</v>
      </c>
      <c r="AK296" s="20"/>
      <c r="AL296" s="20"/>
      <c r="AM296" s="20">
        <f t="shared" si="81"/>
        <v>0</v>
      </c>
      <c r="AN296" s="20">
        <f t="shared" si="87"/>
        <v>0</v>
      </c>
      <c r="AO296" s="20">
        <f t="shared" si="87"/>
        <v>0</v>
      </c>
      <c r="AP296" s="20">
        <f t="shared" si="87"/>
        <v>0</v>
      </c>
      <c r="AQ296" s="20">
        <f t="shared" si="87"/>
        <v>0</v>
      </c>
      <c r="AR296" s="20">
        <f t="shared" si="87"/>
        <v>0</v>
      </c>
      <c r="AS296" s="20">
        <f t="shared" si="87"/>
        <v>0</v>
      </c>
    </row>
    <row r="297" spans="1:45" x14ac:dyDescent="0.25">
      <c r="A297" s="13" t="str">
        <f>IF(MAX(W$2:W297)=W296,"",MAX(W$2:W297))</f>
        <v/>
      </c>
      <c r="B297" s="34"/>
      <c r="C297" s="20"/>
      <c r="D297" s="20"/>
      <c r="E297" s="23" t="str">
        <f>IF(H297=Kalenderbasis!AH$11,Kalenderbasis!AK$11,IF(H297=Kalenderbasis!AH$12,Kalenderbasis!AK$12,IF(H297=Kalenderbasis!AH$13,Kalenderbasis!AK$13,IF(H297=Kalenderbasis!AH$14,Kalenderbasis!AK$14,IF(H297=Kalenderbasis!AH$15,Kalenderbasis!AK$15,IF(H297=Kalenderbasis!AH$16,Kalenderbasis!AK$16,IF(H297=Kalenderbasis!AH$17,Kalenderbasis!AK$17,IF(H297=Kalenderbasis!AH$18,Kalenderbasis!AK$18,""))))))))</f>
        <v/>
      </c>
      <c r="F297" s="43" t="str">
        <f>IF(C297="K",MAX(F$2:F296)+1,"")</f>
        <v/>
      </c>
      <c r="G297" s="20">
        <f t="shared" si="85"/>
        <v>3</v>
      </c>
      <c r="H297" s="21">
        <f t="shared" si="89"/>
        <v>45951</v>
      </c>
      <c r="I297" s="24" t="str">
        <f>IF(H297=Kalenderbasis!N$7,"Aschermittwoch",IF(H297=Kalenderbasis!H$7,"Karfreitag",IF(H297=Kalenderbasis!F$7,"Ostersonntag",IF(H297=Kalenderbasis!G$7,"Ostermontag",IF(H297=Kalenderbasis!J$7,"Christi Himmelfahrt",IF(H297=Kalenderbasis!K$7,"Pfingst-Sonntag",IF(H297=Kalenderbasis!L$7,"Pfingst-Montag",IF(H297=Kalenderbasis!M$7,"Fronleichnam",IF(H297=Kalenderbasis!Q$7,Kalenderbasis!Q$8,IF(H297=Kalenderbasis!R$7,Kalenderbasis!R$8,IF(H297=Kalenderbasis!S$7,Kalenderbasis!S$8,IF(H297=Kalenderbasis!T$7,Kalenderbasis!T$8,IF(H297=Kalenderbasis!U$7,Kalenderbasis!U$8,IF(H297=Kalenderbasis!V$7,Kalenderbasis!V$8,IF(H297=Kalenderbasis!W$7,Kalenderbasis!W$8,IF(H297=Kalenderbasis!X$7,Kalenderbasis!X$8,IF(H297=Kalenderbasis!Y$7,Kalenderbasis!Y$8,IF(H297=Kalenderbasis!Z$7,Kalenderbasis!Z$8,IF(H297=Kalenderbasis!AA$7,Kalenderbasis!AA$8,IF(H297=Kalenderbasis!AB$7,Kalenderbasis!AB$8,IF(H297=Kalenderbasis!O$7,Kalenderbasis!O$8,IF(H297=Kalenderbasis!P$7,Kalenderbasis!P$8,""))))))))))))))))))))))</f>
        <v/>
      </c>
      <c r="J297" s="20" t="str">
        <f t="shared" si="82"/>
        <v/>
      </c>
      <c r="K297" s="25"/>
      <c r="L297" s="22"/>
      <c r="M297" s="22"/>
      <c r="N297" s="22"/>
      <c r="O297" s="22"/>
      <c r="P297" s="22"/>
      <c r="Q297" s="22"/>
      <c r="R297" s="22"/>
      <c r="S297" s="35"/>
      <c r="U297" s="20" t="str">
        <f t="shared" si="83"/>
        <v/>
      </c>
      <c r="V297" s="13">
        <f t="shared" si="84"/>
        <v>0</v>
      </c>
      <c r="W297" s="13">
        <f>SUM(V$2:V297)</f>
        <v>66</v>
      </c>
      <c r="AA297" s="13">
        <f t="shared" si="86"/>
        <v>0</v>
      </c>
      <c r="AD297" s="20">
        <f t="shared" si="88"/>
        <v>0</v>
      </c>
      <c r="AE297" s="20">
        <f t="shared" si="88"/>
        <v>0</v>
      </c>
      <c r="AF297" s="20">
        <f t="shared" si="80"/>
        <v>0</v>
      </c>
      <c r="AG297" s="20">
        <f t="shared" si="80"/>
        <v>0</v>
      </c>
      <c r="AH297" s="20">
        <f t="shared" si="80"/>
        <v>0</v>
      </c>
      <c r="AI297" s="20">
        <f t="shared" si="80"/>
        <v>0</v>
      </c>
      <c r="AJ297" s="20">
        <f t="shared" si="80"/>
        <v>0</v>
      </c>
      <c r="AK297" s="20"/>
      <c r="AL297" s="20"/>
      <c r="AM297" s="20">
        <f t="shared" si="81"/>
        <v>0</v>
      </c>
      <c r="AN297" s="20">
        <f t="shared" si="87"/>
        <v>0</v>
      </c>
      <c r="AO297" s="20">
        <f t="shared" si="87"/>
        <v>0</v>
      </c>
      <c r="AP297" s="20">
        <f t="shared" si="87"/>
        <v>0</v>
      </c>
      <c r="AQ297" s="20">
        <f t="shared" si="87"/>
        <v>0</v>
      </c>
      <c r="AR297" s="20">
        <f t="shared" si="87"/>
        <v>0</v>
      </c>
      <c r="AS297" s="20">
        <f t="shared" si="87"/>
        <v>0</v>
      </c>
    </row>
    <row r="298" spans="1:45" x14ac:dyDescent="0.25">
      <c r="A298" s="13" t="str">
        <f>IF(MAX(W$2:W298)=W297,"",MAX(W$2:W298))</f>
        <v/>
      </c>
      <c r="B298" s="34"/>
      <c r="C298" s="20"/>
      <c r="D298" s="20"/>
      <c r="E298" s="23" t="str">
        <f>IF(H298=Kalenderbasis!AH$11,Kalenderbasis!AK$11,IF(H298=Kalenderbasis!AH$12,Kalenderbasis!AK$12,IF(H298=Kalenderbasis!AH$13,Kalenderbasis!AK$13,IF(H298=Kalenderbasis!AH$14,Kalenderbasis!AK$14,IF(H298=Kalenderbasis!AH$15,Kalenderbasis!AK$15,IF(H298=Kalenderbasis!AH$16,Kalenderbasis!AK$16,IF(H298=Kalenderbasis!AH$17,Kalenderbasis!AK$17,IF(H298=Kalenderbasis!AH$18,Kalenderbasis!AK$18,""))))))))</f>
        <v/>
      </c>
      <c r="F298" s="43" t="str">
        <f>IF(C298="K",MAX(F$2:F297)+1,"")</f>
        <v/>
      </c>
      <c r="G298" s="20">
        <f t="shared" si="85"/>
        <v>4</v>
      </c>
      <c r="H298" s="21">
        <f t="shared" si="89"/>
        <v>45952</v>
      </c>
      <c r="I298" s="24" t="str">
        <f>IF(H298=Kalenderbasis!N$7,"Aschermittwoch",IF(H298=Kalenderbasis!H$7,"Karfreitag",IF(H298=Kalenderbasis!F$7,"Ostersonntag",IF(H298=Kalenderbasis!G$7,"Ostermontag",IF(H298=Kalenderbasis!J$7,"Christi Himmelfahrt",IF(H298=Kalenderbasis!K$7,"Pfingst-Sonntag",IF(H298=Kalenderbasis!L$7,"Pfingst-Montag",IF(H298=Kalenderbasis!M$7,"Fronleichnam",IF(H298=Kalenderbasis!Q$7,Kalenderbasis!Q$8,IF(H298=Kalenderbasis!R$7,Kalenderbasis!R$8,IF(H298=Kalenderbasis!S$7,Kalenderbasis!S$8,IF(H298=Kalenderbasis!T$7,Kalenderbasis!T$8,IF(H298=Kalenderbasis!U$7,Kalenderbasis!U$8,IF(H298=Kalenderbasis!V$7,Kalenderbasis!V$8,IF(H298=Kalenderbasis!W$7,Kalenderbasis!W$8,IF(H298=Kalenderbasis!X$7,Kalenderbasis!X$8,IF(H298=Kalenderbasis!Y$7,Kalenderbasis!Y$8,IF(H298=Kalenderbasis!Z$7,Kalenderbasis!Z$8,IF(H298=Kalenderbasis!AA$7,Kalenderbasis!AA$8,IF(H298=Kalenderbasis!AB$7,Kalenderbasis!AB$8,IF(H298=Kalenderbasis!O$7,Kalenderbasis!O$8,IF(H298=Kalenderbasis!P$7,Kalenderbasis!P$8,""))))))))))))))))))))))</f>
        <v/>
      </c>
      <c r="J298" s="20" t="str">
        <f t="shared" si="82"/>
        <v/>
      </c>
      <c r="K298" s="25"/>
      <c r="L298" s="22"/>
      <c r="M298" s="22"/>
      <c r="N298" s="22"/>
      <c r="O298" s="22"/>
      <c r="P298" s="22"/>
      <c r="Q298" s="22"/>
      <c r="R298" s="22"/>
      <c r="S298" s="35"/>
      <c r="U298" s="20" t="str">
        <f t="shared" si="83"/>
        <v/>
      </c>
      <c r="V298" s="13">
        <f t="shared" si="84"/>
        <v>0</v>
      </c>
      <c r="W298" s="13">
        <f>SUM(V$2:V298)</f>
        <v>66</v>
      </c>
      <c r="AA298" s="13">
        <f t="shared" si="86"/>
        <v>0</v>
      </c>
      <c r="AD298" s="20">
        <f t="shared" si="88"/>
        <v>0</v>
      </c>
      <c r="AE298" s="20">
        <f t="shared" si="88"/>
        <v>0</v>
      </c>
      <c r="AF298" s="20">
        <f t="shared" si="80"/>
        <v>0</v>
      </c>
      <c r="AG298" s="20">
        <f t="shared" si="80"/>
        <v>0</v>
      </c>
      <c r="AH298" s="20">
        <f t="shared" si="80"/>
        <v>0</v>
      </c>
      <c r="AI298" s="20">
        <f t="shared" si="80"/>
        <v>0</v>
      </c>
      <c r="AJ298" s="20">
        <f t="shared" si="80"/>
        <v>0</v>
      </c>
      <c r="AK298" s="20"/>
      <c r="AL298" s="20"/>
      <c r="AM298" s="20">
        <f t="shared" si="81"/>
        <v>0</v>
      </c>
      <c r="AN298" s="20">
        <f t="shared" si="87"/>
        <v>0</v>
      </c>
      <c r="AO298" s="20">
        <f t="shared" si="87"/>
        <v>0</v>
      </c>
      <c r="AP298" s="20">
        <f t="shared" si="87"/>
        <v>0</v>
      </c>
      <c r="AQ298" s="20">
        <f t="shared" si="87"/>
        <v>0</v>
      </c>
      <c r="AR298" s="20">
        <f t="shared" si="87"/>
        <v>0</v>
      </c>
      <c r="AS298" s="20">
        <f t="shared" si="87"/>
        <v>0</v>
      </c>
    </row>
    <row r="299" spans="1:45" x14ac:dyDescent="0.25">
      <c r="A299" s="13">
        <f>IF(MAX(W$2:W299)=W298,"",MAX(W$2:W299))</f>
        <v>67</v>
      </c>
      <c r="B299" s="34" t="s">
        <v>28</v>
      </c>
      <c r="C299" s="20" t="s">
        <v>44</v>
      </c>
      <c r="D299" s="20"/>
      <c r="E299" s="23" t="str">
        <f>IF(H299=Kalenderbasis!AH$11,Kalenderbasis!AK$11,IF(H299=Kalenderbasis!AH$12,Kalenderbasis!AK$12,IF(H299=Kalenderbasis!AH$13,Kalenderbasis!AK$13,IF(H299=Kalenderbasis!AH$14,Kalenderbasis!AK$14,IF(H299=Kalenderbasis!AH$15,Kalenderbasis!AK$15,IF(H299=Kalenderbasis!AH$16,Kalenderbasis!AK$16,IF(H299=Kalenderbasis!AH$17,Kalenderbasis!AK$17,IF(H299=Kalenderbasis!AH$18,Kalenderbasis!AK$18,""))))))))</f>
        <v/>
      </c>
      <c r="F299" s="43" t="str">
        <f>IF(C299="K",MAX(F$2:F298)+1,"")</f>
        <v/>
      </c>
      <c r="G299" s="20">
        <f t="shared" si="85"/>
        <v>5</v>
      </c>
      <c r="H299" s="21">
        <f t="shared" si="89"/>
        <v>45953</v>
      </c>
      <c r="I299" s="24" t="str">
        <f>IF(H299=Kalenderbasis!N$7,"Aschermittwoch",IF(H299=Kalenderbasis!H$7,"Karfreitag",IF(H299=Kalenderbasis!F$7,"Ostersonntag",IF(H299=Kalenderbasis!G$7,"Ostermontag",IF(H299=Kalenderbasis!J$7,"Christi Himmelfahrt",IF(H299=Kalenderbasis!K$7,"Pfingst-Sonntag",IF(H299=Kalenderbasis!L$7,"Pfingst-Montag",IF(H299=Kalenderbasis!M$7,"Fronleichnam",IF(H299=Kalenderbasis!Q$7,Kalenderbasis!Q$8,IF(H299=Kalenderbasis!R$7,Kalenderbasis!R$8,IF(H299=Kalenderbasis!S$7,Kalenderbasis!S$8,IF(H299=Kalenderbasis!T$7,Kalenderbasis!T$8,IF(H299=Kalenderbasis!U$7,Kalenderbasis!U$8,IF(H299=Kalenderbasis!V$7,Kalenderbasis!V$8,IF(H299=Kalenderbasis!W$7,Kalenderbasis!W$8,IF(H299=Kalenderbasis!X$7,Kalenderbasis!X$8,IF(H299=Kalenderbasis!Y$7,Kalenderbasis!Y$8,IF(H299=Kalenderbasis!Z$7,Kalenderbasis!Z$8,IF(H299=Kalenderbasis!AA$7,Kalenderbasis!AA$8,IF(H299=Kalenderbasis!AB$7,Kalenderbasis!AB$8,IF(H299=Kalenderbasis!O$7,Kalenderbasis!O$8,IF(H299=Kalenderbasis!P$7,Kalenderbasis!P$8,""))))))))))))))))))))))</f>
        <v/>
      </c>
      <c r="J299" s="20" t="str">
        <f t="shared" si="82"/>
        <v>Burggraben</v>
      </c>
      <c r="K299" s="25" t="s">
        <v>21</v>
      </c>
      <c r="L299" s="22"/>
      <c r="M299" s="22"/>
      <c r="N299" s="22"/>
      <c r="O299" s="22"/>
      <c r="P299" s="22"/>
      <c r="Q299" s="22"/>
      <c r="R299" s="22"/>
      <c r="S299" s="35"/>
      <c r="U299" s="20" t="str">
        <f t="shared" si="83"/>
        <v/>
      </c>
      <c r="V299" s="13">
        <f t="shared" si="84"/>
        <v>1</v>
      </c>
      <c r="W299" s="13">
        <f>SUM(V$2:V299)</f>
        <v>67</v>
      </c>
      <c r="AA299" s="13">
        <f t="shared" si="86"/>
        <v>0</v>
      </c>
      <c r="AD299" s="20">
        <f t="shared" si="88"/>
        <v>0</v>
      </c>
      <c r="AE299" s="20">
        <f t="shared" si="88"/>
        <v>0</v>
      </c>
      <c r="AF299" s="20">
        <f t="shared" si="80"/>
        <v>0</v>
      </c>
      <c r="AG299" s="20">
        <f t="shared" si="80"/>
        <v>0</v>
      </c>
      <c r="AH299" s="20">
        <f t="shared" si="80"/>
        <v>0</v>
      </c>
      <c r="AI299" s="20">
        <f t="shared" si="80"/>
        <v>0</v>
      </c>
      <c r="AJ299" s="20">
        <f t="shared" si="80"/>
        <v>0</v>
      </c>
      <c r="AK299" s="20"/>
      <c r="AL299" s="20"/>
      <c r="AM299" s="20">
        <f t="shared" si="81"/>
        <v>0</v>
      </c>
      <c r="AN299" s="20">
        <f t="shared" si="87"/>
        <v>0</v>
      </c>
      <c r="AO299" s="20">
        <f t="shared" si="87"/>
        <v>0</v>
      </c>
      <c r="AP299" s="20">
        <f t="shared" si="87"/>
        <v>1</v>
      </c>
      <c r="AQ299" s="20">
        <f t="shared" si="87"/>
        <v>0</v>
      </c>
      <c r="AR299" s="20">
        <f t="shared" si="87"/>
        <v>0</v>
      </c>
      <c r="AS299" s="20">
        <f t="shared" si="87"/>
        <v>0</v>
      </c>
    </row>
    <row r="300" spans="1:45" x14ac:dyDescent="0.25">
      <c r="A300" s="13" t="str">
        <f>IF(MAX(W$2:W300)=W299,"",MAX(W$2:W300))</f>
        <v/>
      </c>
      <c r="B300" s="34"/>
      <c r="C300" s="20"/>
      <c r="D300" s="20"/>
      <c r="E300" s="23" t="str">
        <f>IF(H300=Kalenderbasis!AH$11,Kalenderbasis!AK$11,IF(H300=Kalenderbasis!AH$12,Kalenderbasis!AK$12,IF(H300=Kalenderbasis!AH$13,Kalenderbasis!AK$13,IF(H300=Kalenderbasis!AH$14,Kalenderbasis!AK$14,IF(H300=Kalenderbasis!AH$15,Kalenderbasis!AK$15,IF(H300=Kalenderbasis!AH$16,Kalenderbasis!AK$16,IF(H300=Kalenderbasis!AH$17,Kalenderbasis!AK$17,IF(H300=Kalenderbasis!AH$18,Kalenderbasis!AK$18,""))))))))</f>
        <v/>
      </c>
      <c r="F300" s="43" t="str">
        <f>IF(C300="K",MAX(F$2:F299)+1,"")</f>
        <v/>
      </c>
      <c r="G300" s="20">
        <f t="shared" si="85"/>
        <v>6</v>
      </c>
      <c r="H300" s="21">
        <f t="shared" si="89"/>
        <v>45954</v>
      </c>
      <c r="I300" s="24" t="str">
        <f>IF(H300=Kalenderbasis!N$7,"Aschermittwoch",IF(H300=Kalenderbasis!H$7,"Karfreitag",IF(H300=Kalenderbasis!F$7,"Ostersonntag",IF(H300=Kalenderbasis!G$7,"Ostermontag",IF(H300=Kalenderbasis!J$7,"Christi Himmelfahrt",IF(H300=Kalenderbasis!K$7,"Pfingst-Sonntag",IF(H300=Kalenderbasis!L$7,"Pfingst-Montag",IF(H300=Kalenderbasis!M$7,"Fronleichnam",IF(H300=Kalenderbasis!Q$7,Kalenderbasis!Q$8,IF(H300=Kalenderbasis!R$7,Kalenderbasis!R$8,IF(H300=Kalenderbasis!S$7,Kalenderbasis!S$8,IF(H300=Kalenderbasis!T$7,Kalenderbasis!T$8,IF(H300=Kalenderbasis!U$7,Kalenderbasis!U$8,IF(H300=Kalenderbasis!V$7,Kalenderbasis!V$8,IF(H300=Kalenderbasis!W$7,Kalenderbasis!W$8,IF(H300=Kalenderbasis!X$7,Kalenderbasis!X$8,IF(H300=Kalenderbasis!Y$7,Kalenderbasis!Y$8,IF(H300=Kalenderbasis!Z$7,Kalenderbasis!Z$8,IF(H300=Kalenderbasis!AA$7,Kalenderbasis!AA$8,IF(H300=Kalenderbasis!AB$7,Kalenderbasis!AB$8,IF(H300=Kalenderbasis!O$7,Kalenderbasis!O$8,IF(H300=Kalenderbasis!P$7,Kalenderbasis!P$8,""))))))))))))))))))))))</f>
        <v/>
      </c>
      <c r="J300" s="20" t="str">
        <f t="shared" si="82"/>
        <v/>
      </c>
      <c r="K300" s="25"/>
      <c r="L300" s="22"/>
      <c r="M300" s="22"/>
      <c r="N300" s="22"/>
      <c r="O300" s="22"/>
      <c r="P300" s="22"/>
      <c r="Q300" s="22"/>
      <c r="R300" s="22"/>
      <c r="S300" s="35"/>
      <c r="U300" s="20" t="str">
        <f t="shared" si="83"/>
        <v/>
      </c>
      <c r="V300" s="13">
        <f t="shared" si="84"/>
        <v>0</v>
      </c>
      <c r="W300" s="13">
        <f>SUM(V$2:V300)</f>
        <v>67</v>
      </c>
      <c r="AA300" s="13">
        <f t="shared" si="86"/>
        <v>0</v>
      </c>
      <c r="AD300" s="20">
        <f t="shared" si="88"/>
        <v>0</v>
      </c>
      <c r="AE300" s="20">
        <f t="shared" si="88"/>
        <v>0</v>
      </c>
      <c r="AF300" s="20">
        <f t="shared" si="80"/>
        <v>0</v>
      </c>
      <c r="AG300" s="20">
        <f t="shared" si="80"/>
        <v>0</v>
      </c>
      <c r="AH300" s="20">
        <f t="shared" si="80"/>
        <v>0</v>
      </c>
      <c r="AI300" s="20">
        <f t="shared" si="80"/>
        <v>0</v>
      </c>
      <c r="AJ300" s="20">
        <f t="shared" si="80"/>
        <v>0</v>
      </c>
      <c r="AK300" s="20"/>
      <c r="AL300" s="20"/>
      <c r="AM300" s="20">
        <f t="shared" si="81"/>
        <v>0</v>
      </c>
      <c r="AN300" s="20">
        <f t="shared" si="87"/>
        <v>0</v>
      </c>
      <c r="AO300" s="20">
        <f t="shared" si="87"/>
        <v>0</v>
      </c>
      <c r="AP300" s="20">
        <f t="shared" si="87"/>
        <v>0</v>
      </c>
      <c r="AQ300" s="20">
        <f t="shared" si="87"/>
        <v>0</v>
      </c>
      <c r="AR300" s="20">
        <f t="shared" si="87"/>
        <v>0</v>
      </c>
      <c r="AS300" s="20">
        <f t="shared" si="87"/>
        <v>0</v>
      </c>
    </row>
    <row r="301" spans="1:45" x14ac:dyDescent="0.25">
      <c r="A301" s="13" t="str">
        <f>IF(MAX(W$2:W301)=W300,"",MAX(W$2:W301))</f>
        <v/>
      </c>
      <c r="B301" s="34"/>
      <c r="C301" s="20"/>
      <c r="D301" s="20"/>
      <c r="E301" s="23" t="str">
        <f>IF(H301=Kalenderbasis!AH$11,Kalenderbasis!AK$11,IF(H301=Kalenderbasis!AH$12,Kalenderbasis!AK$12,IF(H301=Kalenderbasis!AH$13,Kalenderbasis!AK$13,IF(H301=Kalenderbasis!AH$14,Kalenderbasis!AK$14,IF(H301=Kalenderbasis!AH$15,Kalenderbasis!AK$15,IF(H301=Kalenderbasis!AH$16,Kalenderbasis!AK$16,IF(H301=Kalenderbasis!AH$17,Kalenderbasis!AK$17,IF(H301=Kalenderbasis!AH$18,Kalenderbasis!AK$18,""))))))))</f>
        <v/>
      </c>
      <c r="F301" s="43" t="str">
        <f>IF(C301="K",MAX(F$2:F300)+1,"")</f>
        <v/>
      </c>
      <c r="G301" s="20">
        <f t="shared" si="85"/>
        <v>7</v>
      </c>
      <c r="H301" s="21">
        <f t="shared" si="89"/>
        <v>45955</v>
      </c>
      <c r="I301" s="24" t="str">
        <f>IF(H301=Kalenderbasis!N$7,"Aschermittwoch",IF(H301=Kalenderbasis!H$7,"Karfreitag",IF(H301=Kalenderbasis!F$7,"Ostersonntag",IF(H301=Kalenderbasis!G$7,"Ostermontag",IF(H301=Kalenderbasis!J$7,"Christi Himmelfahrt",IF(H301=Kalenderbasis!K$7,"Pfingst-Sonntag",IF(H301=Kalenderbasis!L$7,"Pfingst-Montag",IF(H301=Kalenderbasis!M$7,"Fronleichnam",IF(H301=Kalenderbasis!Q$7,Kalenderbasis!Q$8,IF(H301=Kalenderbasis!R$7,Kalenderbasis!R$8,IF(H301=Kalenderbasis!S$7,Kalenderbasis!S$8,IF(H301=Kalenderbasis!T$7,Kalenderbasis!T$8,IF(H301=Kalenderbasis!U$7,Kalenderbasis!U$8,IF(H301=Kalenderbasis!V$7,Kalenderbasis!V$8,IF(H301=Kalenderbasis!W$7,Kalenderbasis!W$8,IF(H301=Kalenderbasis!X$7,Kalenderbasis!X$8,IF(H301=Kalenderbasis!Y$7,Kalenderbasis!Y$8,IF(H301=Kalenderbasis!Z$7,Kalenderbasis!Z$8,IF(H301=Kalenderbasis!AA$7,Kalenderbasis!AA$8,IF(H301=Kalenderbasis!AB$7,Kalenderbasis!AB$8,IF(H301=Kalenderbasis!O$7,Kalenderbasis!O$8,IF(H301=Kalenderbasis!P$7,Kalenderbasis!P$8,""))))))))))))))))))))))</f>
        <v/>
      </c>
      <c r="J301" s="20" t="str">
        <f t="shared" si="82"/>
        <v/>
      </c>
      <c r="K301" s="25"/>
      <c r="L301" s="22"/>
      <c r="M301" s="22"/>
      <c r="N301" s="22"/>
      <c r="O301" s="22"/>
      <c r="P301" s="22"/>
      <c r="Q301" s="22"/>
      <c r="R301" s="22"/>
      <c r="S301" s="35"/>
      <c r="U301" s="20" t="str">
        <f t="shared" si="83"/>
        <v/>
      </c>
      <c r="V301" s="13">
        <f t="shared" si="84"/>
        <v>0</v>
      </c>
      <c r="W301" s="13">
        <f>SUM(V$2:V301)</f>
        <v>67</v>
      </c>
      <c r="AA301" s="13">
        <f t="shared" si="86"/>
        <v>0</v>
      </c>
      <c r="AD301" s="20">
        <f t="shared" si="88"/>
        <v>0</v>
      </c>
      <c r="AE301" s="20">
        <f t="shared" si="88"/>
        <v>0</v>
      </c>
      <c r="AF301" s="20">
        <f t="shared" si="80"/>
        <v>0</v>
      </c>
      <c r="AG301" s="20">
        <f t="shared" si="80"/>
        <v>0</v>
      </c>
      <c r="AH301" s="20">
        <f t="shared" si="80"/>
        <v>0</v>
      </c>
      <c r="AI301" s="20">
        <f t="shared" si="80"/>
        <v>0</v>
      </c>
      <c r="AJ301" s="20">
        <f t="shared" si="80"/>
        <v>0</v>
      </c>
      <c r="AK301" s="20"/>
      <c r="AL301" s="20"/>
      <c r="AM301" s="20">
        <f t="shared" si="81"/>
        <v>0</v>
      </c>
      <c r="AN301" s="20">
        <f t="shared" si="87"/>
        <v>0</v>
      </c>
      <c r="AO301" s="20">
        <f t="shared" si="87"/>
        <v>0</v>
      </c>
      <c r="AP301" s="20">
        <f t="shared" si="87"/>
        <v>0</v>
      </c>
      <c r="AQ301" s="20">
        <f t="shared" si="87"/>
        <v>0</v>
      </c>
      <c r="AR301" s="20">
        <f t="shared" si="87"/>
        <v>0</v>
      </c>
      <c r="AS301" s="20">
        <f t="shared" si="87"/>
        <v>0</v>
      </c>
    </row>
    <row r="302" spans="1:45" x14ac:dyDescent="0.25">
      <c r="A302" s="13" t="str">
        <f>IF(MAX(W$2:W302)=W301,"",MAX(W$2:W302))</f>
        <v/>
      </c>
      <c r="B302" s="34"/>
      <c r="C302" s="20"/>
      <c r="D302" s="20"/>
      <c r="E302" s="23" t="str">
        <f>IF(H302=Kalenderbasis!AH$11,Kalenderbasis!AK$11,IF(H302=Kalenderbasis!AH$12,Kalenderbasis!AK$12,IF(H302=Kalenderbasis!AH$13,Kalenderbasis!AK$13,IF(H302=Kalenderbasis!AH$14,Kalenderbasis!AK$14,IF(H302=Kalenderbasis!AH$15,Kalenderbasis!AK$15,IF(H302=Kalenderbasis!AH$16,Kalenderbasis!AK$16,IF(H302=Kalenderbasis!AH$17,Kalenderbasis!AK$17,IF(H302=Kalenderbasis!AH$18,Kalenderbasis!AK$18,""))))))))</f>
        <v/>
      </c>
      <c r="F302" s="43" t="str">
        <f>IF(C302="K",MAX(F$2:F301)+1,"")</f>
        <v/>
      </c>
      <c r="G302" s="20">
        <f t="shared" si="85"/>
        <v>1</v>
      </c>
      <c r="H302" s="21">
        <f t="shared" si="89"/>
        <v>45956</v>
      </c>
      <c r="I302" s="24" t="str">
        <f>IF(H302=Kalenderbasis!N$7,"Aschermittwoch",IF(H302=Kalenderbasis!H$7,"Karfreitag",IF(H302=Kalenderbasis!F$7,"Ostersonntag",IF(H302=Kalenderbasis!G$7,"Ostermontag",IF(H302=Kalenderbasis!J$7,"Christi Himmelfahrt",IF(H302=Kalenderbasis!K$7,"Pfingst-Sonntag",IF(H302=Kalenderbasis!L$7,"Pfingst-Montag",IF(H302=Kalenderbasis!M$7,"Fronleichnam",IF(H302=Kalenderbasis!Q$7,Kalenderbasis!Q$8,IF(H302=Kalenderbasis!R$7,Kalenderbasis!R$8,IF(H302=Kalenderbasis!S$7,Kalenderbasis!S$8,IF(H302=Kalenderbasis!T$7,Kalenderbasis!T$8,IF(H302=Kalenderbasis!U$7,Kalenderbasis!U$8,IF(H302=Kalenderbasis!V$7,Kalenderbasis!V$8,IF(H302=Kalenderbasis!W$7,Kalenderbasis!W$8,IF(H302=Kalenderbasis!X$7,Kalenderbasis!X$8,IF(H302=Kalenderbasis!Y$7,Kalenderbasis!Y$8,IF(H302=Kalenderbasis!Z$7,Kalenderbasis!Z$8,IF(H302=Kalenderbasis!AA$7,Kalenderbasis!AA$8,IF(H302=Kalenderbasis!AB$7,Kalenderbasis!AB$8,IF(H302=Kalenderbasis!O$7,Kalenderbasis!O$8,IF(H302=Kalenderbasis!P$7,Kalenderbasis!P$8,""))))))))))))))))))))))</f>
        <v/>
      </c>
      <c r="J302" s="20" t="str">
        <f t="shared" si="82"/>
        <v/>
      </c>
      <c r="K302" s="25"/>
      <c r="L302" s="22"/>
      <c r="M302" s="22"/>
      <c r="N302" s="22"/>
      <c r="O302" s="22"/>
      <c r="P302" s="22"/>
      <c r="Q302" s="22"/>
      <c r="R302" s="22"/>
      <c r="S302" s="35"/>
      <c r="U302" s="20" t="str">
        <f t="shared" si="83"/>
        <v/>
      </c>
      <c r="V302" s="13">
        <f t="shared" si="84"/>
        <v>0</v>
      </c>
      <c r="W302" s="13">
        <f>SUM(V$2:V302)</f>
        <v>67</v>
      </c>
      <c r="AA302" s="13">
        <f t="shared" si="86"/>
        <v>0</v>
      </c>
      <c r="AD302" s="20">
        <f t="shared" si="88"/>
        <v>0</v>
      </c>
      <c r="AE302" s="20">
        <f t="shared" si="88"/>
        <v>0</v>
      </c>
      <c r="AF302" s="20">
        <f t="shared" si="80"/>
        <v>0</v>
      </c>
      <c r="AG302" s="20">
        <f t="shared" si="80"/>
        <v>0</v>
      </c>
      <c r="AH302" s="20">
        <f t="shared" si="80"/>
        <v>0</v>
      </c>
      <c r="AI302" s="20">
        <f t="shared" si="80"/>
        <v>0</v>
      </c>
      <c r="AJ302" s="20">
        <f t="shared" si="80"/>
        <v>0</v>
      </c>
      <c r="AK302" s="20"/>
      <c r="AL302" s="20"/>
      <c r="AM302" s="20">
        <f t="shared" si="81"/>
        <v>0</v>
      </c>
      <c r="AN302" s="20">
        <f t="shared" si="87"/>
        <v>0</v>
      </c>
      <c r="AO302" s="20">
        <f t="shared" si="87"/>
        <v>0</v>
      </c>
      <c r="AP302" s="20">
        <f t="shared" si="87"/>
        <v>0</v>
      </c>
      <c r="AQ302" s="20">
        <f t="shared" si="87"/>
        <v>0</v>
      </c>
      <c r="AR302" s="20">
        <f t="shared" si="87"/>
        <v>0</v>
      </c>
      <c r="AS302" s="20">
        <f t="shared" si="87"/>
        <v>0</v>
      </c>
    </row>
    <row r="303" spans="1:45" x14ac:dyDescent="0.25">
      <c r="A303" s="13" t="str">
        <f>IF(MAX(W$2:W303)=W302,"",MAX(W$2:W303))</f>
        <v/>
      </c>
      <c r="B303" s="34"/>
      <c r="C303" s="20"/>
      <c r="D303" s="20"/>
      <c r="E303" s="23" t="str">
        <f>IF(H303=Kalenderbasis!AH$11,Kalenderbasis!AK$11,IF(H303=Kalenderbasis!AH$12,Kalenderbasis!AK$12,IF(H303=Kalenderbasis!AH$13,Kalenderbasis!AK$13,IF(H303=Kalenderbasis!AH$14,Kalenderbasis!AK$14,IF(H303=Kalenderbasis!AH$15,Kalenderbasis!AK$15,IF(H303=Kalenderbasis!AH$16,Kalenderbasis!AK$16,IF(H303=Kalenderbasis!AH$17,Kalenderbasis!AK$17,IF(H303=Kalenderbasis!AH$18,Kalenderbasis!AK$18,""))))))))</f>
        <v/>
      </c>
      <c r="F303" s="43" t="str">
        <f>IF(C303="K",MAX(F$2:F302)+1,"")</f>
        <v/>
      </c>
      <c r="G303" s="20">
        <f t="shared" si="85"/>
        <v>2</v>
      </c>
      <c r="H303" s="21">
        <f t="shared" si="89"/>
        <v>45957</v>
      </c>
      <c r="I303" s="24" t="str">
        <f>IF(H303=Kalenderbasis!N$7,"Aschermittwoch",IF(H303=Kalenderbasis!H$7,"Karfreitag",IF(H303=Kalenderbasis!F$7,"Ostersonntag",IF(H303=Kalenderbasis!G$7,"Ostermontag",IF(H303=Kalenderbasis!J$7,"Christi Himmelfahrt",IF(H303=Kalenderbasis!K$7,"Pfingst-Sonntag",IF(H303=Kalenderbasis!L$7,"Pfingst-Montag",IF(H303=Kalenderbasis!M$7,"Fronleichnam",IF(H303=Kalenderbasis!Q$7,Kalenderbasis!Q$8,IF(H303=Kalenderbasis!R$7,Kalenderbasis!R$8,IF(H303=Kalenderbasis!S$7,Kalenderbasis!S$8,IF(H303=Kalenderbasis!T$7,Kalenderbasis!T$8,IF(H303=Kalenderbasis!U$7,Kalenderbasis!U$8,IF(H303=Kalenderbasis!V$7,Kalenderbasis!V$8,IF(H303=Kalenderbasis!W$7,Kalenderbasis!W$8,IF(H303=Kalenderbasis!X$7,Kalenderbasis!X$8,IF(H303=Kalenderbasis!Y$7,Kalenderbasis!Y$8,IF(H303=Kalenderbasis!Z$7,Kalenderbasis!Z$8,IF(H303=Kalenderbasis!AA$7,Kalenderbasis!AA$8,IF(H303=Kalenderbasis!AB$7,Kalenderbasis!AB$8,IF(H303=Kalenderbasis!O$7,Kalenderbasis!O$8,IF(H303=Kalenderbasis!P$7,Kalenderbasis!P$8,""))))))))))))))))))))))</f>
        <v/>
      </c>
      <c r="J303" s="20" t="str">
        <f t="shared" si="82"/>
        <v/>
      </c>
      <c r="K303" s="25"/>
      <c r="L303" s="22"/>
      <c r="M303" s="22"/>
      <c r="N303" s="22"/>
      <c r="O303" s="22"/>
      <c r="P303" s="22"/>
      <c r="Q303" s="22"/>
      <c r="R303" s="22"/>
      <c r="S303" s="35"/>
      <c r="U303" s="20" t="str">
        <f t="shared" si="83"/>
        <v/>
      </c>
      <c r="V303" s="13">
        <f t="shared" si="84"/>
        <v>0</v>
      </c>
      <c r="W303" s="13">
        <f>SUM(V$2:V303)</f>
        <v>67</v>
      </c>
      <c r="AA303" s="13">
        <f t="shared" si="86"/>
        <v>0</v>
      </c>
      <c r="AD303" s="20">
        <f t="shared" si="88"/>
        <v>0</v>
      </c>
      <c r="AE303" s="20">
        <f t="shared" si="88"/>
        <v>0</v>
      </c>
      <c r="AF303" s="20">
        <f t="shared" si="80"/>
        <v>0</v>
      </c>
      <c r="AG303" s="20">
        <f t="shared" si="80"/>
        <v>0</v>
      </c>
      <c r="AH303" s="20">
        <f t="shared" si="80"/>
        <v>0</v>
      </c>
      <c r="AI303" s="20">
        <f t="shared" si="80"/>
        <v>0</v>
      </c>
      <c r="AJ303" s="20">
        <f t="shared" si="80"/>
        <v>0</v>
      </c>
      <c r="AK303" s="20"/>
      <c r="AL303" s="20"/>
      <c r="AM303" s="20">
        <f t="shared" si="81"/>
        <v>0</v>
      </c>
      <c r="AN303" s="20">
        <f t="shared" si="87"/>
        <v>0</v>
      </c>
      <c r="AO303" s="20">
        <f t="shared" si="87"/>
        <v>0</v>
      </c>
      <c r="AP303" s="20">
        <f t="shared" si="87"/>
        <v>0</v>
      </c>
      <c r="AQ303" s="20">
        <f t="shared" si="87"/>
        <v>0</v>
      </c>
      <c r="AR303" s="20">
        <f t="shared" si="87"/>
        <v>0</v>
      </c>
      <c r="AS303" s="20">
        <f t="shared" si="87"/>
        <v>0</v>
      </c>
    </row>
    <row r="304" spans="1:45" x14ac:dyDescent="0.25">
      <c r="A304" s="13" t="str">
        <f>IF(MAX(W$2:W304)=W303,"",MAX(W$2:W304))</f>
        <v/>
      </c>
      <c r="B304" s="34"/>
      <c r="C304" s="20"/>
      <c r="D304" s="20"/>
      <c r="E304" s="23" t="str">
        <f>IF(H304=Kalenderbasis!AH$11,Kalenderbasis!AK$11,IF(H304=Kalenderbasis!AH$12,Kalenderbasis!AK$12,IF(H304=Kalenderbasis!AH$13,Kalenderbasis!AK$13,IF(H304=Kalenderbasis!AH$14,Kalenderbasis!AK$14,IF(H304=Kalenderbasis!AH$15,Kalenderbasis!AK$15,IF(H304=Kalenderbasis!AH$16,Kalenderbasis!AK$16,IF(H304=Kalenderbasis!AH$17,Kalenderbasis!AK$17,IF(H304=Kalenderbasis!AH$18,Kalenderbasis!AK$18,""))))))))</f>
        <v/>
      </c>
      <c r="F304" s="43" t="str">
        <f>IF(C304="K",MAX(F$2:F303)+1,"")</f>
        <v/>
      </c>
      <c r="G304" s="20">
        <f t="shared" si="85"/>
        <v>3</v>
      </c>
      <c r="H304" s="21">
        <f t="shared" si="89"/>
        <v>45958</v>
      </c>
      <c r="I304" s="24" t="str">
        <f>IF(H304=Kalenderbasis!N$7,"Aschermittwoch",IF(H304=Kalenderbasis!H$7,"Karfreitag",IF(H304=Kalenderbasis!F$7,"Ostersonntag",IF(H304=Kalenderbasis!G$7,"Ostermontag",IF(H304=Kalenderbasis!J$7,"Christi Himmelfahrt",IF(H304=Kalenderbasis!K$7,"Pfingst-Sonntag",IF(H304=Kalenderbasis!L$7,"Pfingst-Montag",IF(H304=Kalenderbasis!M$7,"Fronleichnam",IF(H304=Kalenderbasis!Q$7,Kalenderbasis!Q$8,IF(H304=Kalenderbasis!R$7,Kalenderbasis!R$8,IF(H304=Kalenderbasis!S$7,Kalenderbasis!S$8,IF(H304=Kalenderbasis!T$7,Kalenderbasis!T$8,IF(H304=Kalenderbasis!U$7,Kalenderbasis!U$8,IF(H304=Kalenderbasis!V$7,Kalenderbasis!V$8,IF(H304=Kalenderbasis!W$7,Kalenderbasis!W$8,IF(H304=Kalenderbasis!X$7,Kalenderbasis!X$8,IF(H304=Kalenderbasis!Y$7,Kalenderbasis!Y$8,IF(H304=Kalenderbasis!Z$7,Kalenderbasis!Z$8,IF(H304=Kalenderbasis!AA$7,Kalenderbasis!AA$8,IF(H304=Kalenderbasis!AB$7,Kalenderbasis!AB$8,IF(H304=Kalenderbasis!O$7,Kalenderbasis!O$8,IF(H304=Kalenderbasis!P$7,Kalenderbasis!P$8,""))))))))))))))))))))))</f>
        <v/>
      </c>
      <c r="J304" s="20" t="str">
        <f t="shared" si="82"/>
        <v/>
      </c>
      <c r="K304" s="25"/>
      <c r="L304" s="22"/>
      <c r="M304" s="22"/>
      <c r="N304" s="22"/>
      <c r="O304" s="22"/>
      <c r="P304" s="22"/>
      <c r="Q304" s="22"/>
      <c r="R304" s="22"/>
      <c r="S304" s="35"/>
      <c r="U304" s="20" t="str">
        <f t="shared" si="83"/>
        <v/>
      </c>
      <c r="V304" s="13">
        <f t="shared" si="84"/>
        <v>0</v>
      </c>
      <c r="W304" s="13">
        <f>SUM(V$2:V304)</f>
        <v>67</v>
      </c>
      <c r="AA304" s="13">
        <f t="shared" si="86"/>
        <v>0</v>
      </c>
      <c r="AD304" s="20">
        <f t="shared" si="88"/>
        <v>0</v>
      </c>
      <c r="AE304" s="20">
        <f t="shared" si="88"/>
        <v>0</v>
      </c>
      <c r="AF304" s="20">
        <f t="shared" si="80"/>
        <v>0</v>
      </c>
      <c r="AG304" s="20">
        <f t="shared" si="80"/>
        <v>0</v>
      </c>
      <c r="AH304" s="20">
        <f t="shared" si="80"/>
        <v>0</v>
      </c>
      <c r="AI304" s="20">
        <f t="shared" si="80"/>
        <v>0</v>
      </c>
      <c r="AJ304" s="20">
        <f t="shared" si="80"/>
        <v>0</v>
      </c>
      <c r="AK304" s="20"/>
      <c r="AL304" s="20"/>
      <c r="AM304" s="20">
        <f t="shared" si="81"/>
        <v>0</v>
      </c>
      <c r="AN304" s="20">
        <f t="shared" si="87"/>
        <v>0</v>
      </c>
      <c r="AO304" s="20">
        <f t="shared" si="87"/>
        <v>0</v>
      </c>
      <c r="AP304" s="20">
        <f t="shared" si="87"/>
        <v>0</v>
      </c>
      <c r="AQ304" s="20">
        <f t="shared" si="87"/>
        <v>0</v>
      </c>
      <c r="AR304" s="20">
        <f t="shared" si="87"/>
        <v>0</v>
      </c>
      <c r="AS304" s="20">
        <f t="shared" si="87"/>
        <v>0</v>
      </c>
    </row>
    <row r="305" spans="1:45" x14ac:dyDescent="0.25">
      <c r="A305" s="13" t="str">
        <f>IF(MAX(W$2:W305)=W304,"",MAX(W$2:W305))</f>
        <v/>
      </c>
      <c r="B305" s="34"/>
      <c r="C305" s="20"/>
      <c r="D305" s="20"/>
      <c r="E305" s="23" t="str">
        <f>IF(H305=Kalenderbasis!AH$11,Kalenderbasis!AK$11,IF(H305=Kalenderbasis!AH$12,Kalenderbasis!AK$12,IF(H305=Kalenderbasis!AH$13,Kalenderbasis!AK$13,IF(H305=Kalenderbasis!AH$14,Kalenderbasis!AK$14,IF(H305=Kalenderbasis!AH$15,Kalenderbasis!AK$15,IF(H305=Kalenderbasis!AH$16,Kalenderbasis!AK$16,IF(H305=Kalenderbasis!AH$17,Kalenderbasis!AK$17,IF(H305=Kalenderbasis!AH$18,Kalenderbasis!AK$18,""))))))))</f>
        <v/>
      </c>
      <c r="F305" s="43" t="str">
        <f>IF(C305="K",MAX(F$2:F304)+1,"")</f>
        <v/>
      </c>
      <c r="G305" s="20">
        <f t="shared" si="85"/>
        <v>4</v>
      </c>
      <c r="H305" s="21">
        <f t="shared" si="89"/>
        <v>45959</v>
      </c>
      <c r="I305" s="24" t="str">
        <f>IF(H305=Kalenderbasis!N$7,"Aschermittwoch",IF(H305=Kalenderbasis!H$7,"Karfreitag",IF(H305=Kalenderbasis!F$7,"Ostersonntag",IF(H305=Kalenderbasis!G$7,"Ostermontag",IF(H305=Kalenderbasis!J$7,"Christi Himmelfahrt",IF(H305=Kalenderbasis!K$7,"Pfingst-Sonntag",IF(H305=Kalenderbasis!L$7,"Pfingst-Montag",IF(H305=Kalenderbasis!M$7,"Fronleichnam",IF(H305=Kalenderbasis!Q$7,Kalenderbasis!Q$8,IF(H305=Kalenderbasis!R$7,Kalenderbasis!R$8,IF(H305=Kalenderbasis!S$7,Kalenderbasis!S$8,IF(H305=Kalenderbasis!T$7,Kalenderbasis!T$8,IF(H305=Kalenderbasis!U$7,Kalenderbasis!U$8,IF(H305=Kalenderbasis!V$7,Kalenderbasis!V$8,IF(H305=Kalenderbasis!W$7,Kalenderbasis!W$8,IF(H305=Kalenderbasis!X$7,Kalenderbasis!X$8,IF(H305=Kalenderbasis!Y$7,Kalenderbasis!Y$8,IF(H305=Kalenderbasis!Z$7,Kalenderbasis!Z$8,IF(H305=Kalenderbasis!AA$7,Kalenderbasis!AA$8,IF(H305=Kalenderbasis!AB$7,Kalenderbasis!AB$8,IF(H305=Kalenderbasis!O$7,Kalenderbasis!O$8,IF(H305=Kalenderbasis!P$7,Kalenderbasis!P$8,""))))))))))))))))))))))</f>
        <v/>
      </c>
      <c r="J305" s="20" t="str">
        <f t="shared" si="82"/>
        <v/>
      </c>
      <c r="K305" s="25"/>
      <c r="L305" s="22"/>
      <c r="M305" s="22"/>
      <c r="N305" s="22"/>
      <c r="O305" s="22"/>
      <c r="P305" s="22"/>
      <c r="Q305" s="22"/>
      <c r="R305" s="22"/>
      <c r="S305" s="35"/>
      <c r="U305" s="20" t="str">
        <f t="shared" si="83"/>
        <v/>
      </c>
      <c r="V305" s="13">
        <f t="shared" si="84"/>
        <v>0</v>
      </c>
      <c r="W305" s="13">
        <f>SUM(V$2:V305)</f>
        <v>67</v>
      </c>
      <c r="AA305" s="13">
        <f t="shared" si="86"/>
        <v>0</v>
      </c>
      <c r="AD305" s="20">
        <f t="shared" si="88"/>
        <v>0</v>
      </c>
      <c r="AE305" s="20">
        <f t="shared" si="88"/>
        <v>0</v>
      </c>
      <c r="AF305" s="20">
        <f t="shared" si="80"/>
        <v>0</v>
      </c>
      <c r="AG305" s="20">
        <f t="shared" si="80"/>
        <v>0</v>
      </c>
      <c r="AH305" s="20">
        <f t="shared" si="80"/>
        <v>0</v>
      </c>
      <c r="AI305" s="20">
        <f t="shared" si="80"/>
        <v>0</v>
      </c>
      <c r="AJ305" s="20">
        <f t="shared" si="80"/>
        <v>0</v>
      </c>
      <c r="AK305" s="20"/>
      <c r="AL305" s="20"/>
      <c r="AM305" s="20">
        <f t="shared" si="81"/>
        <v>0</v>
      </c>
      <c r="AN305" s="20">
        <f t="shared" si="87"/>
        <v>0</v>
      </c>
      <c r="AO305" s="20">
        <f t="shared" si="87"/>
        <v>0</v>
      </c>
      <c r="AP305" s="20">
        <f t="shared" si="87"/>
        <v>0</v>
      </c>
      <c r="AQ305" s="20">
        <f t="shared" si="87"/>
        <v>0</v>
      </c>
      <c r="AR305" s="20">
        <f t="shared" si="87"/>
        <v>0</v>
      </c>
      <c r="AS305" s="20">
        <f t="shared" si="87"/>
        <v>0</v>
      </c>
    </row>
    <row r="306" spans="1:45" x14ac:dyDescent="0.25">
      <c r="A306" s="13">
        <f>IF(MAX(W$2:W306)=W305,"",MAX(W$2:W306))</f>
        <v>68</v>
      </c>
      <c r="B306" s="34" t="s">
        <v>28</v>
      </c>
      <c r="C306" s="20" t="s">
        <v>29</v>
      </c>
      <c r="D306" s="20"/>
      <c r="E306" s="23" t="str">
        <f>IF(H306=Kalenderbasis!AH$11,Kalenderbasis!AK$11,IF(H306=Kalenderbasis!AH$12,Kalenderbasis!AK$12,IF(H306=Kalenderbasis!AH$13,Kalenderbasis!AK$13,IF(H306=Kalenderbasis!AH$14,Kalenderbasis!AK$14,IF(H306=Kalenderbasis!AH$15,Kalenderbasis!AK$15,IF(H306=Kalenderbasis!AH$16,Kalenderbasis!AK$16,IF(H306=Kalenderbasis!AH$17,Kalenderbasis!AK$17,IF(H306=Kalenderbasis!AH$18,Kalenderbasis!AK$18,""))))))))</f>
        <v/>
      </c>
      <c r="F306" s="43">
        <f>IF(C306="K",MAX(F$2:F305)+1,"")</f>
        <v>1289</v>
      </c>
      <c r="G306" s="20">
        <f t="shared" si="85"/>
        <v>5</v>
      </c>
      <c r="H306" s="21">
        <f t="shared" si="89"/>
        <v>45960</v>
      </c>
      <c r="I306" s="24" t="str">
        <f>IF(H306=Kalenderbasis!N$7,"Aschermittwoch",IF(H306=Kalenderbasis!H$7,"Karfreitag",IF(H306=Kalenderbasis!F$7,"Ostersonntag",IF(H306=Kalenderbasis!G$7,"Ostermontag",IF(H306=Kalenderbasis!J$7,"Christi Himmelfahrt",IF(H306=Kalenderbasis!K$7,"Pfingst-Sonntag",IF(H306=Kalenderbasis!L$7,"Pfingst-Montag",IF(H306=Kalenderbasis!M$7,"Fronleichnam",IF(H306=Kalenderbasis!Q$7,Kalenderbasis!Q$8,IF(H306=Kalenderbasis!R$7,Kalenderbasis!R$8,IF(H306=Kalenderbasis!S$7,Kalenderbasis!S$8,IF(H306=Kalenderbasis!T$7,Kalenderbasis!T$8,IF(H306=Kalenderbasis!U$7,Kalenderbasis!U$8,IF(H306=Kalenderbasis!V$7,Kalenderbasis!V$8,IF(H306=Kalenderbasis!W$7,Kalenderbasis!W$8,IF(H306=Kalenderbasis!X$7,Kalenderbasis!X$8,IF(H306=Kalenderbasis!Y$7,Kalenderbasis!Y$8,IF(H306=Kalenderbasis!Z$7,Kalenderbasis!Z$8,IF(H306=Kalenderbasis!AA$7,Kalenderbasis!AA$8,IF(H306=Kalenderbasis!AB$7,Kalenderbasis!AB$8,IF(H306=Kalenderbasis!O$7,Kalenderbasis!O$8,IF(H306=Kalenderbasis!P$7,Kalenderbasis!P$8,""))))))))))))))))))))))</f>
        <v/>
      </c>
      <c r="J306" s="20" t="s">
        <v>56</v>
      </c>
      <c r="K306" s="25" t="s">
        <v>21</v>
      </c>
      <c r="L306" s="22"/>
      <c r="M306" s="22"/>
      <c r="N306" s="22"/>
      <c r="O306" s="22"/>
      <c r="P306" s="22"/>
      <c r="Q306" s="22"/>
      <c r="R306" s="22"/>
      <c r="S306" s="35"/>
      <c r="U306" s="20" t="str">
        <f t="shared" si="83"/>
        <v/>
      </c>
      <c r="V306" s="13">
        <f t="shared" si="84"/>
        <v>1</v>
      </c>
      <c r="W306" s="13">
        <f>SUM(V$2:V306)</f>
        <v>68</v>
      </c>
      <c r="AA306" s="13">
        <f t="shared" si="86"/>
        <v>0</v>
      </c>
      <c r="AD306" s="20">
        <f t="shared" si="88"/>
        <v>0</v>
      </c>
      <c r="AE306" s="20">
        <f t="shared" si="88"/>
        <v>0</v>
      </c>
      <c r="AF306" s="20">
        <f t="shared" si="80"/>
        <v>0</v>
      </c>
      <c r="AG306" s="20">
        <f t="shared" si="80"/>
        <v>1</v>
      </c>
      <c r="AH306" s="20">
        <f t="shared" ref="AF306:AJ357" si="90">IF(AND($C306="K",$K306=AH$1),1,0)</f>
        <v>0</v>
      </c>
      <c r="AI306" s="20">
        <f t="shared" si="90"/>
        <v>0</v>
      </c>
      <c r="AJ306" s="20">
        <f t="shared" si="90"/>
        <v>0</v>
      </c>
      <c r="AK306" s="20"/>
      <c r="AL306" s="20"/>
      <c r="AM306" s="20">
        <f t="shared" si="81"/>
        <v>0</v>
      </c>
      <c r="AN306" s="20">
        <f t="shared" si="87"/>
        <v>0</v>
      </c>
      <c r="AO306" s="20">
        <f t="shared" si="87"/>
        <v>0</v>
      </c>
      <c r="AP306" s="20">
        <f t="shared" si="87"/>
        <v>0</v>
      </c>
      <c r="AQ306" s="20">
        <f t="shared" si="87"/>
        <v>0</v>
      </c>
      <c r="AR306" s="20">
        <f t="shared" si="87"/>
        <v>0</v>
      </c>
      <c r="AS306" s="20">
        <f t="shared" si="87"/>
        <v>0</v>
      </c>
    </row>
    <row r="307" spans="1:45" x14ac:dyDescent="0.25">
      <c r="A307" s="13" t="str">
        <f>IF(MAX(W$2:W307)=W306,"",MAX(W$2:W307))</f>
        <v/>
      </c>
      <c r="B307" s="34"/>
      <c r="C307" s="20"/>
      <c r="D307" s="20"/>
      <c r="E307" s="23" t="str">
        <f>IF(H307=Kalenderbasis!AH$11,Kalenderbasis!AK$11,IF(H307=Kalenderbasis!AH$12,Kalenderbasis!AK$12,IF(H307=Kalenderbasis!AH$13,Kalenderbasis!AK$13,IF(H307=Kalenderbasis!AH$14,Kalenderbasis!AK$14,IF(H307=Kalenderbasis!AH$15,Kalenderbasis!AK$15,IF(H307=Kalenderbasis!AH$16,Kalenderbasis!AK$16,IF(H307=Kalenderbasis!AH$17,Kalenderbasis!AK$17,IF(H307=Kalenderbasis!AH$18,Kalenderbasis!AK$18,""))))))))</f>
        <v/>
      </c>
      <c r="F307" s="43" t="str">
        <f>IF(C307="K",MAX(F$2:F306)+1,"")</f>
        <v/>
      </c>
      <c r="G307" s="20">
        <f t="shared" si="85"/>
        <v>6</v>
      </c>
      <c r="H307" s="21">
        <f t="shared" si="89"/>
        <v>45961</v>
      </c>
      <c r="I307" s="24" t="str">
        <f>IF(H307=Kalenderbasis!N$7,"Aschermittwoch",IF(H307=Kalenderbasis!H$7,"Karfreitag",IF(H307=Kalenderbasis!F$7,"Ostersonntag",IF(H307=Kalenderbasis!G$7,"Ostermontag",IF(H307=Kalenderbasis!J$7,"Christi Himmelfahrt",IF(H307=Kalenderbasis!K$7,"Pfingst-Sonntag",IF(H307=Kalenderbasis!L$7,"Pfingst-Montag",IF(H307=Kalenderbasis!M$7,"Fronleichnam",IF(H307=Kalenderbasis!Q$7,Kalenderbasis!Q$8,IF(H307=Kalenderbasis!R$7,Kalenderbasis!R$8,IF(H307=Kalenderbasis!S$7,Kalenderbasis!S$8,IF(H307=Kalenderbasis!T$7,Kalenderbasis!T$8,IF(H307=Kalenderbasis!U$7,Kalenderbasis!U$8,IF(H307=Kalenderbasis!V$7,Kalenderbasis!V$8,IF(H307=Kalenderbasis!W$7,Kalenderbasis!W$8,IF(H307=Kalenderbasis!X$7,Kalenderbasis!X$8,IF(H307=Kalenderbasis!Y$7,Kalenderbasis!Y$8,IF(H307=Kalenderbasis!Z$7,Kalenderbasis!Z$8,IF(H307=Kalenderbasis!AA$7,Kalenderbasis!AA$8,IF(H307=Kalenderbasis!AB$7,Kalenderbasis!AB$8,IF(H307=Kalenderbasis!O$7,Kalenderbasis!O$8,IF(H307=Kalenderbasis!P$7,Kalenderbasis!P$8,""))))))))))))))))))))))</f>
        <v>Staatsfeiertag</v>
      </c>
      <c r="J307" s="20" t="str">
        <f t="shared" si="82"/>
        <v/>
      </c>
      <c r="K307" s="25"/>
      <c r="L307" s="22"/>
      <c r="M307" s="22"/>
      <c r="N307" s="22"/>
      <c r="O307" s="22"/>
      <c r="P307" s="22"/>
      <c r="Q307" s="22"/>
      <c r="R307" s="22"/>
      <c r="S307" s="35"/>
      <c r="U307" s="20" t="str">
        <f t="shared" si="83"/>
        <v/>
      </c>
      <c r="V307" s="13">
        <f t="shared" si="84"/>
        <v>0</v>
      </c>
      <c r="W307" s="13">
        <f>SUM(V$2:V307)</f>
        <v>68</v>
      </c>
      <c r="AA307" s="13">
        <f t="shared" si="86"/>
        <v>1</v>
      </c>
      <c r="AD307" s="20">
        <f t="shared" si="88"/>
        <v>0</v>
      </c>
      <c r="AE307" s="20">
        <f t="shared" si="88"/>
        <v>0</v>
      </c>
      <c r="AF307" s="20">
        <f t="shared" si="90"/>
        <v>0</v>
      </c>
      <c r="AG307" s="20">
        <f t="shared" si="90"/>
        <v>0</v>
      </c>
      <c r="AH307" s="20">
        <f t="shared" si="90"/>
        <v>0</v>
      </c>
      <c r="AI307" s="20">
        <f t="shared" si="90"/>
        <v>0</v>
      </c>
      <c r="AJ307" s="20">
        <f t="shared" si="90"/>
        <v>0</v>
      </c>
      <c r="AK307" s="20"/>
      <c r="AL307" s="20"/>
      <c r="AM307" s="20">
        <f t="shared" si="81"/>
        <v>0</v>
      </c>
      <c r="AN307" s="20">
        <f t="shared" si="87"/>
        <v>0</v>
      </c>
      <c r="AO307" s="20">
        <f t="shared" si="87"/>
        <v>0</v>
      </c>
      <c r="AP307" s="20">
        <f t="shared" si="87"/>
        <v>0</v>
      </c>
      <c r="AQ307" s="20">
        <f t="shared" si="87"/>
        <v>0</v>
      </c>
      <c r="AR307" s="20">
        <f t="shared" si="87"/>
        <v>0</v>
      </c>
      <c r="AS307" s="20">
        <f t="shared" si="87"/>
        <v>0</v>
      </c>
    </row>
    <row r="308" spans="1:45" x14ac:dyDescent="0.25">
      <c r="A308" s="13" t="str">
        <f>IF(MAX(W$2:W308)=W307,"",MAX(W$2:W308))</f>
        <v/>
      </c>
      <c r="B308" s="34"/>
      <c r="C308" s="20"/>
      <c r="D308" s="20"/>
      <c r="E308" s="23" t="str">
        <f>IF(H308=Kalenderbasis!AH$11,Kalenderbasis!AK$11,IF(H308=Kalenderbasis!AH$12,Kalenderbasis!AK$12,IF(H308=Kalenderbasis!AH$13,Kalenderbasis!AK$13,IF(H308=Kalenderbasis!AH$14,Kalenderbasis!AK$14,IF(H308=Kalenderbasis!AH$15,Kalenderbasis!AK$15,IF(H308=Kalenderbasis!AH$16,Kalenderbasis!AK$16,IF(H308=Kalenderbasis!AH$17,Kalenderbasis!AK$17,IF(H308=Kalenderbasis!AH$18,Kalenderbasis!AK$18,""))))))))</f>
        <v/>
      </c>
      <c r="F308" s="43" t="str">
        <f>IF(C308="K",MAX(F$2:F307)+1,"")</f>
        <v/>
      </c>
      <c r="G308" s="20">
        <f t="shared" si="85"/>
        <v>7</v>
      </c>
      <c r="H308" s="21">
        <f t="shared" si="89"/>
        <v>45962</v>
      </c>
      <c r="I308" s="24" t="str">
        <f>IF(H308=Kalenderbasis!N$7,"Aschermittwoch",IF(H308=Kalenderbasis!H$7,"Karfreitag",IF(H308=Kalenderbasis!F$7,"Ostersonntag",IF(H308=Kalenderbasis!G$7,"Ostermontag",IF(H308=Kalenderbasis!J$7,"Christi Himmelfahrt",IF(H308=Kalenderbasis!K$7,"Pfingst-Sonntag",IF(H308=Kalenderbasis!L$7,"Pfingst-Montag",IF(H308=Kalenderbasis!M$7,"Fronleichnam",IF(H308=Kalenderbasis!Q$7,Kalenderbasis!Q$8,IF(H308=Kalenderbasis!R$7,Kalenderbasis!R$8,IF(H308=Kalenderbasis!S$7,Kalenderbasis!S$8,IF(H308=Kalenderbasis!T$7,Kalenderbasis!T$8,IF(H308=Kalenderbasis!U$7,Kalenderbasis!U$8,IF(H308=Kalenderbasis!V$7,Kalenderbasis!V$8,IF(H308=Kalenderbasis!W$7,Kalenderbasis!W$8,IF(H308=Kalenderbasis!X$7,Kalenderbasis!X$8,IF(H308=Kalenderbasis!Y$7,Kalenderbasis!Y$8,IF(H308=Kalenderbasis!Z$7,Kalenderbasis!Z$8,IF(H308=Kalenderbasis!AA$7,Kalenderbasis!AA$8,IF(H308=Kalenderbasis!AB$7,Kalenderbasis!AB$8,IF(H308=Kalenderbasis!O$7,Kalenderbasis!O$8,IF(H308=Kalenderbasis!P$7,Kalenderbasis!P$8,""))))))))))))))))))))))</f>
        <v>Allerheiligen</v>
      </c>
      <c r="J308" s="20" t="str">
        <f t="shared" si="82"/>
        <v/>
      </c>
      <c r="K308" s="25"/>
      <c r="L308" s="22"/>
      <c r="M308" s="22"/>
      <c r="N308" s="22"/>
      <c r="O308" s="22"/>
      <c r="P308" s="22"/>
      <c r="Q308" s="22"/>
      <c r="R308" s="22"/>
      <c r="S308" s="35"/>
      <c r="U308" s="20" t="str">
        <f t="shared" si="83"/>
        <v/>
      </c>
      <c r="V308" s="13">
        <f t="shared" si="84"/>
        <v>0</v>
      </c>
      <c r="W308" s="13">
        <f>SUM(V$2:V308)</f>
        <v>68</v>
      </c>
      <c r="AA308" s="13">
        <f t="shared" si="86"/>
        <v>1</v>
      </c>
      <c r="AD308" s="20">
        <f t="shared" si="88"/>
        <v>0</v>
      </c>
      <c r="AE308" s="20">
        <f t="shared" si="88"/>
        <v>0</v>
      </c>
      <c r="AF308" s="20">
        <f t="shared" si="90"/>
        <v>0</v>
      </c>
      <c r="AG308" s="20">
        <f t="shared" si="90"/>
        <v>0</v>
      </c>
      <c r="AH308" s="20">
        <f t="shared" si="90"/>
        <v>0</v>
      </c>
      <c r="AI308" s="20">
        <f t="shared" si="90"/>
        <v>0</v>
      </c>
      <c r="AJ308" s="20">
        <f t="shared" si="90"/>
        <v>0</v>
      </c>
      <c r="AK308" s="20"/>
      <c r="AL308" s="20"/>
      <c r="AM308" s="20">
        <f t="shared" si="81"/>
        <v>0</v>
      </c>
      <c r="AN308" s="20">
        <f t="shared" si="87"/>
        <v>0</v>
      </c>
      <c r="AO308" s="20">
        <f t="shared" si="87"/>
        <v>0</v>
      </c>
      <c r="AP308" s="20">
        <f t="shared" si="87"/>
        <v>0</v>
      </c>
      <c r="AQ308" s="20">
        <f t="shared" si="87"/>
        <v>0</v>
      </c>
      <c r="AR308" s="20">
        <f t="shared" si="87"/>
        <v>0</v>
      </c>
      <c r="AS308" s="20">
        <f t="shared" si="87"/>
        <v>0</v>
      </c>
    </row>
    <row r="309" spans="1:45" x14ac:dyDescent="0.25">
      <c r="A309" s="13" t="str">
        <f>IF(MAX(W$2:W309)=W308,"",MAX(W$2:W309))</f>
        <v/>
      </c>
      <c r="B309" s="34"/>
      <c r="C309" s="20"/>
      <c r="D309" s="20"/>
      <c r="E309" s="23" t="str">
        <f>IF(H309=Kalenderbasis!AH$11,Kalenderbasis!AK$11,IF(H309=Kalenderbasis!AH$12,Kalenderbasis!AK$12,IF(H309=Kalenderbasis!AH$13,Kalenderbasis!AK$13,IF(H309=Kalenderbasis!AH$14,Kalenderbasis!AK$14,IF(H309=Kalenderbasis!AH$15,Kalenderbasis!AK$15,IF(H309=Kalenderbasis!AH$16,Kalenderbasis!AK$16,IF(H309=Kalenderbasis!AH$17,Kalenderbasis!AK$17,IF(H309=Kalenderbasis!AH$18,Kalenderbasis!AK$18,""))))))))</f>
        <v/>
      </c>
      <c r="F309" s="43" t="str">
        <f>IF(C309="K",MAX(F$2:F308)+1,"")</f>
        <v/>
      </c>
      <c r="G309" s="20">
        <f t="shared" si="85"/>
        <v>1</v>
      </c>
      <c r="H309" s="21">
        <f t="shared" si="89"/>
        <v>45963</v>
      </c>
      <c r="I309" s="24" t="str">
        <f>IF(H309=Kalenderbasis!N$7,"Aschermittwoch",IF(H309=Kalenderbasis!H$7,"Karfreitag",IF(H309=Kalenderbasis!F$7,"Ostersonntag",IF(H309=Kalenderbasis!G$7,"Ostermontag",IF(H309=Kalenderbasis!J$7,"Christi Himmelfahrt",IF(H309=Kalenderbasis!K$7,"Pfingst-Sonntag",IF(H309=Kalenderbasis!L$7,"Pfingst-Montag",IF(H309=Kalenderbasis!M$7,"Fronleichnam",IF(H309=Kalenderbasis!Q$7,Kalenderbasis!Q$8,IF(H309=Kalenderbasis!R$7,Kalenderbasis!R$8,IF(H309=Kalenderbasis!S$7,Kalenderbasis!S$8,IF(H309=Kalenderbasis!T$7,Kalenderbasis!T$8,IF(H309=Kalenderbasis!U$7,Kalenderbasis!U$8,IF(H309=Kalenderbasis!V$7,Kalenderbasis!V$8,IF(H309=Kalenderbasis!W$7,Kalenderbasis!W$8,IF(H309=Kalenderbasis!X$7,Kalenderbasis!X$8,IF(H309=Kalenderbasis!Y$7,Kalenderbasis!Y$8,IF(H309=Kalenderbasis!Z$7,Kalenderbasis!Z$8,IF(H309=Kalenderbasis!AA$7,Kalenderbasis!AA$8,IF(H309=Kalenderbasis!AB$7,Kalenderbasis!AB$8,IF(H309=Kalenderbasis!O$7,Kalenderbasis!O$8,IF(H309=Kalenderbasis!P$7,Kalenderbasis!P$8,""))))))))))))))))))))))</f>
        <v>Allerseelen</v>
      </c>
      <c r="J309" s="20" t="str">
        <f t="shared" si="82"/>
        <v/>
      </c>
      <c r="K309" s="25"/>
      <c r="L309" s="22"/>
      <c r="M309" s="22"/>
      <c r="N309" s="22"/>
      <c r="O309" s="22"/>
      <c r="P309" s="22"/>
      <c r="Q309" s="22"/>
      <c r="R309" s="22"/>
      <c r="S309" s="35"/>
      <c r="U309" s="20" t="str">
        <f t="shared" si="83"/>
        <v/>
      </c>
      <c r="V309" s="13">
        <f t="shared" si="84"/>
        <v>0</v>
      </c>
      <c r="W309" s="13">
        <f>SUM(V$2:V309)</f>
        <v>68</v>
      </c>
      <c r="AA309" s="13">
        <f t="shared" si="86"/>
        <v>1</v>
      </c>
      <c r="AD309" s="20">
        <f t="shared" si="88"/>
        <v>0</v>
      </c>
      <c r="AE309" s="20">
        <f t="shared" si="88"/>
        <v>0</v>
      </c>
      <c r="AF309" s="20">
        <f t="shared" si="90"/>
        <v>0</v>
      </c>
      <c r="AG309" s="20">
        <f t="shared" si="90"/>
        <v>0</v>
      </c>
      <c r="AH309" s="20">
        <f t="shared" si="90"/>
        <v>0</v>
      </c>
      <c r="AI309" s="20">
        <f t="shared" si="90"/>
        <v>0</v>
      </c>
      <c r="AJ309" s="20">
        <f t="shared" si="90"/>
        <v>0</v>
      </c>
      <c r="AK309" s="20"/>
      <c r="AL309" s="20"/>
      <c r="AM309" s="20">
        <f t="shared" si="81"/>
        <v>0</v>
      </c>
      <c r="AN309" s="20">
        <f t="shared" si="87"/>
        <v>0</v>
      </c>
      <c r="AO309" s="20">
        <f t="shared" si="87"/>
        <v>0</v>
      </c>
      <c r="AP309" s="20">
        <f t="shared" si="87"/>
        <v>0</v>
      </c>
      <c r="AQ309" s="20">
        <f t="shared" si="87"/>
        <v>0</v>
      </c>
      <c r="AR309" s="20">
        <f t="shared" si="87"/>
        <v>0</v>
      </c>
      <c r="AS309" s="20">
        <f t="shared" si="87"/>
        <v>0</v>
      </c>
    </row>
    <row r="310" spans="1:45" x14ac:dyDescent="0.25">
      <c r="A310" s="13" t="str">
        <f>IF(MAX(W$2:W310)=W309,"",MAX(W$2:W310))</f>
        <v/>
      </c>
      <c r="B310" s="34"/>
      <c r="C310" s="20"/>
      <c r="D310" s="20"/>
      <c r="E310" s="23" t="str">
        <f>IF(H310=Kalenderbasis!AH$11,Kalenderbasis!AK$11,IF(H310=Kalenderbasis!AH$12,Kalenderbasis!AK$12,IF(H310=Kalenderbasis!AH$13,Kalenderbasis!AK$13,IF(H310=Kalenderbasis!AH$14,Kalenderbasis!AK$14,IF(H310=Kalenderbasis!AH$15,Kalenderbasis!AK$15,IF(H310=Kalenderbasis!AH$16,Kalenderbasis!AK$16,IF(H310=Kalenderbasis!AH$17,Kalenderbasis!AK$17,IF(H310=Kalenderbasis!AH$18,Kalenderbasis!AK$18,""))))))))</f>
        <v/>
      </c>
      <c r="F310" s="43" t="str">
        <f>IF(C310="K",MAX(F$2:F309)+1,"")</f>
        <v/>
      </c>
      <c r="G310" s="20">
        <f t="shared" si="85"/>
        <v>2</v>
      </c>
      <c r="H310" s="21">
        <f t="shared" si="89"/>
        <v>45964</v>
      </c>
      <c r="I310" s="24" t="str">
        <f>IF(H310=Kalenderbasis!N$7,"Aschermittwoch",IF(H310=Kalenderbasis!H$7,"Karfreitag",IF(H310=Kalenderbasis!F$7,"Ostersonntag",IF(H310=Kalenderbasis!G$7,"Ostermontag",IF(H310=Kalenderbasis!J$7,"Christi Himmelfahrt",IF(H310=Kalenderbasis!K$7,"Pfingst-Sonntag",IF(H310=Kalenderbasis!L$7,"Pfingst-Montag",IF(H310=Kalenderbasis!M$7,"Fronleichnam",IF(H310=Kalenderbasis!Q$7,Kalenderbasis!Q$8,IF(H310=Kalenderbasis!R$7,Kalenderbasis!R$8,IF(H310=Kalenderbasis!S$7,Kalenderbasis!S$8,IF(H310=Kalenderbasis!T$7,Kalenderbasis!T$8,IF(H310=Kalenderbasis!U$7,Kalenderbasis!U$8,IF(H310=Kalenderbasis!V$7,Kalenderbasis!V$8,IF(H310=Kalenderbasis!W$7,Kalenderbasis!W$8,IF(H310=Kalenderbasis!X$7,Kalenderbasis!X$8,IF(H310=Kalenderbasis!Y$7,Kalenderbasis!Y$8,IF(H310=Kalenderbasis!Z$7,Kalenderbasis!Z$8,IF(H310=Kalenderbasis!AA$7,Kalenderbasis!AA$8,IF(H310=Kalenderbasis!AB$7,Kalenderbasis!AB$8,IF(H310=Kalenderbasis!O$7,Kalenderbasis!O$8,IF(H310=Kalenderbasis!P$7,Kalenderbasis!P$8,""))))))))))))))))))))))</f>
        <v/>
      </c>
      <c r="J310" s="20" t="str">
        <f t="shared" si="82"/>
        <v/>
      </c>
      <c r="K310" s="25"/>
      <c r="L310" s="22"/>
      <c r="M310" s="22"/>
      <c r="N310" s="22"/>
      <c r="O310" s="22"/>
      <c r="P310" s="22"/>
      <c r="Q310" s="22"/>
      <c r="R310" s="22"/>
      <c r="S310" s="35"/>
      <c r="U310" s="20" t="str">
        <f t="shared" si="83"/>
        <v/>
      </c>
      <c r="V310" s="13">
        <f t="shared" si="84"/>
        <v>0</v>
      </c>
      <c r="W310" s="13">
        <f>SUM(V$2:V310)</f>
        <v>68</v>
      </c>
      <c r="AA310" s="13">
        <f t="shared" si="86"/>
        <v>0</v>
      </c>
      <c r="AD310" s="20">
        <f t="shared" si="88"/>
        <v>0</v>
      </c>
      <c r="AE310" s="20">
        <f t="shared" si="88"/>
        <v>0</v>
      </c>
      <c r="AF310" s="20">
        <f t="shared" si="90"/>
        <v>0</v>
      </c>
      <c r="AG310" s="20">
        <f t="shared" si="90"/>
        <v>0</v>
      </c>
      <c r="AH310" s="20">
        <f t="shared" si="90"/>
        <v>0</v>
      </c>
      <c r="AI310" s="20">
        <f t="shared" si="90"/>
        <v>0</v>
      </c>
      <c r="AJ310" s="20">
        <f t="shared" si="90"/>
        <v>0</v>
      </c>
      <c r="AK310" s="20"/>
      <c r="AL310" s="20"/>
      <c r="AM310" s="20">
        <f t="shared" si="81"/>
        <v>0</v>
      </c>
      <c r="AN310" s="20">
        <f t="shared" si="87"/>
        <v>0</v>
      </c>
      <c r="AO310" s="20">
        <f t="shared" si="87"/>
        <v>0</v>
      </c>
      <c r="AP310" s="20">
        <f t="shared" si="87"/>
        <v>0</v>
      </c>
      <c r="AQ310" s="20">
        <f t="shared" si="87"/>
        <v>0</v>
      </c>
      <c r="AR310" s="20">
        <f t="shared" si="87"/>
        <v>0</v>
      </c>
      <c r="AS310" s="20">
        <f t="shared" si="87"/>
        <v>0</v>
      </c>
    </row>
    <row r="311" spans="1:45" x14ac:dyDescent="0.25">
      <c r="A311" s="13" t="str">
        <f>IF(MAX(W$2:W311)=W310,"",MAX(W$2:W311))</f>
        <v/>
      </c>
      <c r="B311" s="34"/>
      <c r="C311" s="20"/>
      <c r="D311" s="20"/>
      <c r="E311" s="23" t="str">
        <f>IF(H311=Kalenderbasis!AH$11,Kalenderbasis!AK$11,IF(H311=Kalenderbasis!AH$12,Kalenderbasis!AK$12,IF(H311=Kalenderbasis!AH$13,Kalenderbasis!AK$13,IF(H311=Kalenderbasis!AH$14,Kalenderbasis!AK$14,IF(H311=Kalenderbasis!AH$15,Kalenderbasis!AK$15,IF(H311=Kalenderbasis!AH$16,Kalenderbasis!AK$16,IF(H311=Kalenderbasis!AH$17,Kalenderbasis!AK$17,IF(H311=Kalenderbasis!AH$18,Kalenderbasis!AK$18,""))))))))</f>
        <v/>
      </c>
      <c r="F311" s="43" t="str">
        <f>IF(C311="K",MAX(F$2:F310)+1,"")</f>
        <v/>
      </c>
      <c r="G311" s="20">
        <f t="shared" si="85"/>
        <v>3</v>
      </c>
      <c r="H311" s="21">
        <f t="shared" si="89"/>
        <v>45965</v>
      </c>
      <c r="I311" s="24" t="str">
        <f>IF(H311=Kalenderbasis!N$7,"Aschermittwoch",IF(H311=Kalenderbasis!H$7,"Karfreitag",IF(H311=Kalenderbasis!F$7,"Ostersonntag",IF(H311=Kalenderbasis!G$7,"Ostermontag",IF(H311=Kalenderbasis!J$7,"Christi Himmelfahrt",IF(H311=Kalenderbasis!K$7,"Pfingst-Sonntag",IF(H311=Kalenderbasis!L$7,"Pfingst-Montag",IF(H311=Kalenderbasis!M$7,"Fronleichnam",IF(H311=Kalenderbasis!Q$7,Kalenderbasis!Q$8,IF(H311=Kalenderbasis!R$7,Kalenderbasis!R$8,IF(H311=Kalenderbasis!S$7,Kalenderbasis!S$8,IF(H311=Kalenderbasis!T$7,Kalenderbasis!T$8,IF(H311=Kalenderbasis!U$7,Kalenderbasis!U$8,IF(H311=Kalenderbasis!V$7,Kalenderbasis!V$8,IF(H311=Kalenderbasis!W$7,Kalenderbasis!W$8,IF(H311=Kalenderbasis!X$7,Kalenderbasis!X$8,IF(H311=Kalenderbasis!Y$7,Kalenderbasis!Y$8,IF(H311=Kalenderbasis!Z$7,Kalenderbasis!Z$8,IF(H311=Kalenderbasis!AA$7,Kalenderbasis!AA$8,IF(H311=Kalenderbasis!AB$7,Kalenderbasis!AB$8,IF(H311=Kalenderbasis!O$7,Kalenderbasis!O$8,IF(H311=Kalenderbasis!P$7,Kalenderbasis!P$8,""))))))))))))))))))))))</f>
        <v/>
      </c>
      <c r="J311" s="20" t="str">
        <f t="shared" si="82"/>
        <v/>
      </c>
      <c r="K311" s="25"/>
      <c r="L311" s="22"/>
      <c r="M311" s="22"/>
      <c r="N311" s="22"/>
      <c r="O311" s="22"/>
      <c r="P311" s="22"/>
      <c r="Q311" s="22"/>
      <c r="R311" s="22"/>
      <c r="S311" s="35"/>
      <c r="U311" s="20" t="str">
        <f t="shared" si="83"/>
        <v/>
      </c>
      <c r="V311" s="13">
        <f t="shared" si="84"/>
        <v>0</v>
      </c>
      <c r="W311" s="13">
        <f>SUM(V$2:V311)</f>
        <v>68</v>
      </c>
      <c r="AA311" s="13">
        <f t="shared" si="86"/>
        <v>0</v>
      </c>
      <c r="AD311" s="20">
        <f t="shared" si="88"/>
        <v>0</v>
      </c>
      <c r="AE311" s="20">
        <f t="shared" si="88"/>
        <v>0</v>
      </c>
      <c r="AF311" s="20">
        <f t="shared" si="90"/>
        <v>0</v>
      </c>
      <c r="AG311" s="20">
        <f t="shared" si="90"/>
        <v>0</v>
      </c>
      <c r="AH311" s="20">
        <f t="shared" si="90"/>
        <v>0</v>
      </c>
      <c r="AI311" s="20">
        <f t="shared" si="90"/>
        <v>0</v>
      </c>
      <c r="AJ311" s="20">
        <f t="shared" si="90"/>
        <v>0</v>
      </c>
      <c r="AK311" s="20"/>
      <c r="AL311" s="20"/>
      <c r="AM311" s="20">
        <f t="shared" si="81"/>
        <v>0</v>
      </c>
      <c r="AN311" s="20">
        <f t="shared" si="87"/>
        <v>0</v>
      </c>
      <c r="AO311" s="20">
        <f t="shared" si="87"/>
        <v>0</v>
      </c>
      <c r="AP311" s="20">
        <f t="shared" si="87"/>
        <v>0</v>
      </c>
      <c r="AQ311" s="20">
        <f t="shared" si="87"/>
        <v>0</v>
      </c>
      <c r="AR311" s="20">
        <f t="shared" si="87"/>
        <v>0</v>
      </c>
      <c r="AS311" s="20">
        <f t="shared" si="87"/>
        <v>0</v>
      </c>
    </row>
    <row r="312" spans="1:45" x14ac:dyDescent="0.25">
      <c r="A312" s="13" t="str">
        <f>IF(MAX(W$2:W312)=W311,"",MAX(W$2:W312))</f>
        <v/>
      </c>
      <c r="B312" s="34"/>
      <c r="C312" s="20"/>
      <c r="D312" s="20"/>
      <c r="E312" s="23" t="str">
        <f>IF(H312=Kalenderbasis!AH$11,Kalenderbasis!AK$11,IF(H312=Kalenderbasis!AH$12,Kalenderbasis!AK$12,IF(H312=Kalenderbasis!AH$13,Kalenderbasis!AK$13,IF(H312=Kalenderbasis!AH$14,Kalenderbasis!AK$14,IF(H312=Kalenderbasis!AH$15,Kalenderbasis!AK$15,IF(H312=Kalenderbasis!AH$16,Kalenderbasis!AK$16,IF(H312=Kalenderbasis!AH$17,Kalenderbasis!AK$17,IF(H312=Kalenderbasis!AH$18,Kalenderbasis!AK$18,""))))))))</f>
        <v/>
      </c>
      <c r="F312" s="43" t="str">
        <f>IF(C312="K",MAX(F$2:F311)+1,"")</f>
        <v/>
      </c>
      <c r="G312" s="20">
        <f t="shared" si="85"/>
        <v>4</v>
      </c>
      <c r="H312" s="21">
        <f t="shared" si="89"/>
        <v>45966</v>
      </c>
      <c r="I312" s="24" t="str">
        <f>IF(H312=Kalenderbasis!N$7,"Aschermittwoch",IF(H312=Kalenderbasis!H$7,"Karfreitag",IF(H312=Kalenderbasis!F$7,"Ostersonntag",IF(H312=Kalenderbasis!G$7,"Ostermontag",IF(H312=Kalenderbasis!J$7,"Christi Himmelfahrt",IF(H312=Kalenderbasis!K$7,"Pfingst-Sonntag",IF(H312=Kalenderbasis!L$7,"Pfingst-Montag",IF(H312=Kalenderbasis!M$7,"Fronleichnam",IF(H312=Kalenderbasis!Q$7,Kalenderbasis!Q$8,IF(H312=Kalenderbasis!R$7,Kalenderbasis!R$8,IF(H312=Kalenderbasis!S$7,Kalenderbasis!S$8,IF(H312=Kalenderbasis!T$7,Kalenderbasis!T$8,IF(H312=Kalenderbasis!U$7,Kalenderbasis!U$8,IF(H312=Kalenderbasis!V$7,Kalenderbasis!V$8,IF(H312=Kalenderbasis!W$7,Kalenderbasis!W$8,IF(H312=Kalenderbasis!X$7,Kalenderbasis!X$8,IF(H312=Kalenderbasis!Y$7,Kalenderbasis!Y$8,IF(H312=Kalenderbasis!Z$7,Kalenderbasis!Z$8,IF(H312=Kalenderbasis!AA$7,Kalenderbasis!AA$8,IF(H312=Kalenderbasis!AB$7,Kalenderbasis!AB$8,IF(H312=Kalenderbasis!O$7,Kalenderbasis!O$8,IF(H312=Kalenderbasis!P$7,Kalenderbasis!P$8,""))))))))))))))))))))))</f>
        <v/>
      </c>
      <c r="J312" s="20" t="str">
        <f t="shared" si="82"/>
        <v/>
      </c>
      <c r="K312" s="25"/>
      <c r="L312" s="22"/>
      <c r="M312" s="22"/>
      <c r="N312" s="22"/>
      <c r="O312" s="22"/>
      <c r="P312" s="22"/>
      <c r="Q312" s="22"/>
      <c r="R312" s="22"/>
      <c r="S312" s="35"/>
      <c r="U312" s="20" t="str">
        <f t="shared" si="83"/>
        <v/>
      </c>
      <c r="V312" s="13">
        <f t="shared" si="84"/>
        <v>0</v>
      </c>
      <c r="W312" s="13">
        <f>SUM(V$2:V312)</f>
        <v>68</v>
      </c>
      <c r="AA312" s="13">
        <f t="shared" si="86"/>
        <v>0</v>
      </c>
      <c r="AD312" s="20">
        <f t="shared" si="88"/>
        <v>0</v>
      </c>
      <c r="AE312" s="20">
        <f t="shared" si="88"/>
        <v>0</v>
      </c>
      <c r="AF312" s="20">
        <f t="shared" si="90"/>
        <v>0</v>
      </c>
      <c r="AG312" s="20">
        <f t="shared" si="90"/>
        <v>0</v>
      </c>
      <c r="AH312" s="20">
        <f t="shared" si="90"/>
        <v>0</v>
      </c>
      <c r="AI312" s="20">
        <f t="shared" si="90"/>
        <v>0</v>
      </c>
      <c r="AJ312" s="20">
        <f t="shared" si="90"/>
        <v>0</v>
      </c>
      <c r="AK312" s="20"/>
      <c r="AL312" s="20"/>
      <c r="AM312" s="20">
        <f t="shared" si="81"/>
        <v>0</v>
      </c>
      <c r="AN312" s="20">
        <f t="shared" si="87"/>
        <v>0</v>
      </c>
      <c r="AO312" s="20">
        <f t="shared" si="87"/>
        <v>0</v>
      </c>
      <c r="AP312" s="20">
        <f t="shared" si="87"/>
        <v>0</v>
      </c>
      <c r="AQ312" s="20">
        <f t="shared" si="87"/>
        <v>0</v>
      </c>
      <c r="AR312" s="20">
        <f t="shared" si="87"/>
        <v>0</v>
      </c>
      <c r="AS312" s="20">
        <f t="shared" si="87"/>
        <v>0</v>
      </c>
    </row>
    <row r="313" spans="1:45" x14ac:dyDescent="0.25">
      <c r="A313" s="13">
        <f>IF(MAX(W$2:W313)=W312,"",MAX(W$2:W313))</f>
        <v>69</v>
      </c>
      <c r="B313" s="34" t="s">
        <v>28</v>
      </c>
      <c r="C313" s="153" t="s">
        <v>44</v>
      </c>
      <c r="D313" s="20"/>
      <c r="E313" s="23" t="str">
        <f>IF(H313=Kalenderbasis!AH$11,Kalenderbasis!AK$11,IF(H313=Kalenderbasis!AH$12,Kalenderbasis!AK$12,IF(H313=Kalenderbasis!AH$13,Kalenderbasis!AK$13,IF(H313=Kalenderbasis!AH$14,Kalenderbasis!AK$14,IF(H313=Kalenderbasis!AH$15,Kalenderbasis!AK$15,IF(H313=Kalenderbasis!AH$16,Kalenderbasis!AK$16,IF(H313=Kalenderbasis!AH$17,Kalenderbasis!AK$17,IF(H313=Kalenderbasis!AH$18,Kalenderbasis!AK$18,""))))))))</f>
        <v/>
      </c>
      <c r="F313" s="43" t="str">
        <f>IF(C313="K",MAX(F$2:F312)+1,"")</f>
        <v/>
      </c>
      <c r="G313" s="20">
        <f t="shared" si="85"/>
        <v>5</v>
      </c>
      <c r="H313" s="21">
        <f t="shared" si="89"/>
        <v>45967</v>
      </c>
      <c r="I313" s="24" t="str">
        <f>IF(H313=Kalenderbasis!N$7,"Aschermittwoch",IF(H313=Kalenderbasis!H$7,"Karfreitag",IF(H313=Kalenderbasis!F$7,"Ostersonntag",IF(H313=Kalenderbasis!G$7,"Ostermontag",IF(H313=Kalenderbasis!J$7,"Christi Himmelfahrt",IF(H313=Kalenderbasis!K$7,"Pfingst-Sonntag",IF(H313=Kalenderbasis!L$7,"Pfingst-Montag",IF(H313=Kalenderbasis!M$7,"Fronleichnam",IF(H313=Kalenderbasis!Q$7,Kalenderbasis!Q$8,IF(H313=Kalenderbasis!R$7,Kalenderbasis!R$8,IF(H313=Kalenderbasis!S$7,Kalenderbasis!S$8,IF(H313=Kalenderbasis!T$7,Kalenderbasis!T$8,IF(H313=Kalenderbasis!U$7,Kalenderbasis!U$8,IF(H313=Kalenderbasis!V$7,Kalenderbasis!V$8,IF(H313=Kalenderbasis!W$7,Kalenderbasis!W$8,IF(H313=Kalenderbasis!X$7,Kalenderbasis!X$8,IF(H313=Kalenderbasis!Y$7,Kalenderbasis!Y$8,IF(H313=Kalenderbasis!Z$7,Kalenderbasis!Z$8,IF(H313=Kalenderbasis!AA$7,Kalenderbasis!AA$8,IF(H313=Kalenderbasis!AB$7,Kalenderbasis!AB$8,IF(H313=Kalenderbasis!O$7,Kalenderbasis!O$8,IF(H313=Kalenderbasis!P$7,Kalenderbasis!P$8,""))))))))))))))))))))))</f>
        <v/>
      </c>
      <c r="J313" s="20" t="str">
        <f t="shared" si="82"/>
        <v>Burggraben</v>
      </c>
      <c r="K313" s="25" t="s">
        <v>12</v>
      </c>
      <c r="L313" s="22"/>
      <c r="M313" s="22"/>
      <c r="N313" s="22"/>
      <c r="O313" s="22"/>
      <c r="P313" s="22"/>
      <c r="Q313" s="22"/>
      <c r="R313" s="22"/>
      <c r="S313" s="35"/>
      <c r="U313" s="20" t="str">
        <f t="shared" si="83"/>
        <v/>
      </c>
      <c r="V313" s="13">
        <f t="shared" si="84"/>
        <v>1</v>
      </c>
      <c r="W313" s="13">
        <f>SUM(V$2:V313)</f>
        <v>69</v>
      </c>
      <c r="AA313" s="13">
        <f t="shared" si="86"/>
        <v>0</v>
      </c>
      <c r="AD313" s="20">
        <f t="shared" si="88"/>
        <v>0</v>
      </c>
      <c r="AE313" s="20">
        <f t="shared" si="88"/>
        <v>0</v>
      </c>
      <c r="AF313" s="20">
        <f t="shared" si="90"/>
        <v>0</v>
      </c>
      <c r="AG313" s="20">
        <f t="shared" si="90"/>
        <v>0</v>
      </c>
      <c r="AH313" s="20">
        <f t="shared" si="90"/>
        <v>0</v>
      </c>
      <c r="AI313" s="20">
        <f t="shared" si="90"/>
        <v>0</v>
      </c>
      <c r="AJ313" s="20">
        <f t="shared" si="90"/>
        <v>0</v>
      </c>
      <c r="AK313" s="20"/>
      <c r="AL313" s="20"/>
      <c r="AM313" s="20">
        <f t="shared" si="81"/>
        <v>1</v>
      </c>
      <c r="AN313" s="20">
        <f t="shared" si="87"/>
        <v>0</v>
      </c>
      <c r="AO313" s="20">
        <f t="shared" si="87"/>
        <v>0</v>
      </c>
      <c r="AP313" s="20">
        <f t="shared" si="87"/>
        <v>0</v>
      </c>
      <c r="AQ313" s="20">
        <f t="shared" si="87"/>
        <v>0</v>
      </c>
      <c r="AR313" s="20">
        <f t="shared" si="87"/>
        <v>0</v>
      </c>
      <c r="AS313" s="20">
        <f t="shared" si="87"/>
        <v>0</v>
      </c>
    </row>
    <row r="314" spans="1:45" x14ac:dyDescent="0.25">
      <c r="A314" s="13" t="str">
        <f>IF(MAX(W$2:W314)=W313,"",MAX(W$2:W314))</f>
        <v/>
      </c>
      <c r="B314" s="34"/>
      <c r="C314" s="20"/>
      <c r="D314" s="20"/>
      <c r="E314" s="23" t="str">
        <f>IF(H314=Kalenderbasis!AH$11,Kalenderbasis!AK$11,IF(H314=Kalenderbasis!AH$12,Kalenderbasis!AK$12,IF(H314=Kalenderbasis!AH$13,Kalenderbasis!AK$13,IF(H314=Kalenderbasis!AH$14,Kalenderbasis!AK$14,IF(H314=Kalenderbasis!AH$15,Kalenderbasis!AK$15,IF(H314=Kalenderbasis!AH$16,Kalenderbasis!AK$16,IF(H314=Kalenderbasis!AH$17,Kalenderbasis!AK$17,IF(H314=Kalenderbasis!AH$18,Kalenderbasis!AK$18,""))))))))</f>
        <v/>
      </c>
      <c r="F314" s="43" t="str">
        <f>IF(C314="K",MAX(F$2:F313)+1,"")</f>
        <v/>
      </c>
      <c r="G314" s="20">
        <f t="shared" si="85"/>
        <v>6</v>
      </c>
      <c r="H314" s="21">
        <f t="shared" si="89"/>
        <v>45968</v>
      </c>
      <c r="I314" s="24" t="str">
        <f>IF(H314=Kalenderbasis!N$7,"Aschermittwoch",IF(H314=Kalenderbasis!H$7,"Karfreitag",IF(H314=Kalenderbasis!F$7,"Ostersonntag",IF(H314=Kalenderbasis!G$7,"Ostermontag",IF(H314=Kalenderbasis!J$7,"Christi Himmelfahrt",IF(H314=Kalenderbasis!K$7,"Pfingst-Sonntag",IF(H314=Kalenderbasis!L$7,"Pfingst-Montag",IF(H314=Kalenderbasis!M$7,"Fronleichnam",IF(H314=Kalenderbasis!Q$7,Kalenderbasis!Q$8,IF(H314=Kalenderbasis!R$7,Kalenderbasis!R$8,IF(H314=Kalenderbasis!S$7,Kalenderbasis!S$8,IF(H314=Kalenderbasis!T$7,Kalenderbasis!T$8,IF(H314=Kalenderbasis!U$7,Kalenderbasis!U$8,IF(H314=Kalenderbasis!V$7,Kalenderbasis!V$8,IF(H314=Kalenderbasis!W$7,Kalenderbasis!W$8,IF(H314=Kalenderbasis!X$7,Kalenderbasis!X$8,IF(H314=Kalenderbasis!Y$7,Kalenderbasis!Y$8,IF(H314=Kalenderbasis!Z$7,Kalenderbasis!Z$8,IF(H314=Kalenderbasis!AA$7,Kalenderbasis!AA$8,IF(H314=Kalenderbasis!AB$7,Kalenderbasis!AB$8,IF(H314=Kalenderbasis!O$7,Kalenderbasis!O$8,IF(H314=Kalenderbasis!P$7,Kalenderbasis!P$8,""))))))))))))))))))))))</f>
        <v/>
      </c>
      <c r="J314" s="20" t="str">
        <f t="shared" si="82"/>
        <v/>
      </c>
      <c r="K314" s="25"/>
      <c r="L314" s="22"/>
      <c r="M314" s="22"/>
      <c r="N314" s="22"/>
      <c r="O314" s="22"/>
      <c r="P314" s="22"/>
      <c r="Q314" s="22"/>
      <c r="R314" s="22"/>
      <c r="S314" s="35"/>
      <c r="U314" s="20" t="str">
        <f t="shared" si="83"/>
        <v/>
      </c>
      <c r="V314" s="13">
        <f t="shared" si="84"/>
        <v>0</v>
      </c>
      <c r="W314" s="13">
        <f>SUM(V$2:V314)</f>
        <v>69</v>
      </c>
      <c r="AA314" s="13">
        <f t="shared" si="86"/>
        <v>0</v>
      </c>
      <c r="AD314" s="20">
        <f t="shared" si="88"/>
        <v>0</v>
      </c>
      <c r="AE314" s="20">
        <f t="shared" si="88"/>
        <v>0</v>
      </c>
      <c r="AF314" s="20">
        <f t="shared" si="90"/>
        <v>0</v>
      </c>
      <c r="AG314" s="20">
        <f t="shared" si="90"/>
        <v>0</v>
      </c>
      <c r="AH314" s="20">
        <f t="shared" si="90"/>
        <v>0</v>
      </c>
      <c r="AI314" s="20">
        <f t="shared" si="90"/>
        <v>0</v>
      </c>
      <c r="AJ314" s="20">
        <f t="shared" si="90"/>
        <v>0</v>
      </c>
      <c r="AK314" s="20"/>
      <c r="AL314" s="20"/>
      <c r="AM314" s="20">
        <f t="shared" si="81"/>
        <v>0</v>
      </c>
      <c r="AN314" s="20">
        <f t="shared" si="87"/>
        <v>0</v>
      </c>
      <c r="AO314" s="20">
        <f t="shared" si="87"/>
        <v>0</v>
      </c>
      <c r="AP314" s="20">
        <f t="shared" si="87"/>
        <v>0</v>
      </c>
      <c r="AQ314" s="20">
        <f t="shared" si="87"/>
        <v>0</v>
      </c>
      <c r="AR314" s="20">
        <f t="shared" si="87"/>
        <v>0</v>
      </c>
      <c r="AS314" s="20">
        <f t="shared" si="87"/>
        <v>0</v>
      </c>
    </row>
    <row r="315" spans="1:45" x14ac:dyDescent="0.25">
      <c r="A315" s="13">
        <f>IF(MAX(W$2:W315)=W314,"",MAX(W$2:W315))</f>
        <v>70</v>
      </c>
      <c r="B315" s="34" t="s">
        <v>28</v>
      </c>
      <c r="C315" s="20"/>
      <c r="D315" s="20" t="s">
        <v>30</v>
      </c>
      <c r="E315" s="23" t="str">
        <f>IF(H315=Kalenderbasis!AH$11,Kalenderbasis!AK$11,IF(H315=Kalenderbasis!AH$12,Kalenderbasis!AK$12,IF(H315=Kalenderbasis!AH$13,Kalenderbasis!AK$13,IF(H315=Kalenderbasis!AH$14,Kalenderbasis!AK$14,IF(H315=Kalenderbasis!AH$15,Kalenderbasis!AK$15,IF(H315=Kalenderbasis!AH$16,Kalenderbasis!AK$16,IF(H315=Kalenderbasis!AH$17,Kalenderbasis!AK$17,IF(H315=Kalenderbasis!AH$18,Kalenderbasis!AK$18,""))))))))</f>
        <v/>
      </c>
      <c r="F315" s="43" t="str">
        <f>IF(C315="K",MAX(F$2:F314)+1,"")</f>
        <v/>
      </c>
      <c r="G315" s="20">
        <f t="shared" si="85"/>
        <v>7</v>
      </c>
      <c r="H315" s="21">
        <f t="shared" si="89"/>
        <v>45969</v>
      </c>
      <c r="I315" s="24" t="str">
        <f>IF(H315=Kalenderbasis!N$7,"Aschermittwoch",IF(H315=Kalenderbasis!H$7,"Karfreitag",IF(H315=Kalenderbasis!F$7,"Ostersonntag",IF(H315=Kalenderbasis!G$7,"Ostermontag",IF(H315=Kalenderbasis!J$7,"Christi Himmelfahrt",IF(H315=Kalenderbasis!K$7,"Pfingst-Sonntag",IF(H315=Kalenderbasis!L$7,"Pfingst-Montag",IF(H315=Kalenderbasis!M$7,"Fronleichnam",IF(H315=Kalenderbasis!Q$7,Kalenderbasis!Q$8,IF(H315=Kalenderbasis!R$7,Kalenderbasis!R$8,IF(H315=Kalenderbasis!S$7,Kalenderbasis!S$8,IF(H315=Kalenderbasis!T$7,Kalenderbasis!T$8,IF(H315=Kalenderbasis!U$7,Kalenderbasis!U$8,IF(H315=Kalenderbasis!V$7,Kalenderbasis!V$8,IF(H315=Kalenderbasis!W$7,Kalenderbasis!W$8,IF(H315=Kalenderbasis!X$7,Kalenderbasis!X$8,IF(H315=Kalenderbasis!Y$7,Kalenderbasis!Y$8,IF(H315=Kalenderbasis!Z$7,Kalenderbasis!Z$8,IF(H315=Kalenderbasis!AA$7,Kalenderbasis!AA$8,IF(H315=Kalenderbasis!AB$7,Kalenderbasis!AB$8,IF(H315=Kalenderbasis!O$7,Kalenderbasis!O$8,IF(H315=Kalenderbasis!P$7,Kalenderbasis!P$8,""))))))))))))))))))))))</f>
        <v/>
      </c>
      <c r="J315" s="20" t="s">
        <v>122</v>
      </c>
      <c r="K315" s="25"/>
      <c r="L315" s="22"/>
      <c r="M315" s="22" t="s">
        <v>12</v>
      </c>
      <c r="N315" s="22" t="s">
        <v>83</v>
      </c>
      <c r="O315" s="22"/>
      <c r="P315" s="22"/>
      <c r="Q315" s="22"/>
      <c r="R315" s="22"/>
      <c r="S315" s="35"/>
      <c r="U315" s="20" t="str">
        <f t="shared" si="83"/>
        <v/>
      </c>
      <c r="V315" s="13">
        <f t="shared" si="84"/>
        <v>1</v>
      </c>
      <c r="W315" s="13">
        <f>SUM(V$2:V315)</f>
        <v>70</v>
      </c>
      <c r="AA315" s="13">
        <f t="shared" si="86"/>
        <v>0</v>
      </c>
      <c r="AD315" s="20">
        <f t="shared" si="88"/>
        <v>0</v>
      </c>
      <c r="AE315" s="20">
        <f t="shared" si="88"/>
        <v>0</v>
      </c>
      <c r="AF315" s="20">
        <f t="shared" si="90"/>
        <v>0</v>
      </c>
      <c r="AG315" s="20">
        <f t="shared" si="90"/>
        <v>0</v>
      </c>
      <c r="AH315" s="20">
        <f t="shared" si="90"/>
        <v>0</v>
      </c>
      <c r="AI315" s="20">
        <f t="shared" si="90"/>
        <v>0</v>
      </c>
      <c r="AJ315" s="20">
        <f t="shared" si="90"/>
        <v>0</v>
      </c>
      <c r="AK315" s="20"/>
      <c r="AL315" s="20"/>
      <c r="AM315" s="20">
        <f t="shared" si="81"/>
        <v>0</v>
      </c>
      <c r="AN315" s="20">
        <f t="shared" si="87"/>
        <v>0</v>
      </c>
      <c r="AO315" s="20">
        <f t="shared" si="87"/>
        <v>0</v>
      </c>
      <c r="AP315" s="20">
        <f t="shared" si="87"/>
        <v>0</v>
      </c>
      <c r="AQ315" s="20">
        <f t="shared" si="87"/>
        <v>0</v>
      </c>
      <c r="AR315" s="20">
        <f t="shared" si="87"/>
        <v>0</v>
      </c>
      <c r="AS315" s="20">
        <f t="shared" si="87"/>
        <v>0</v>
      </c>
    </row>
    <row r="316" spans="1:45" x14ac:dyDescent="0.25">
      <c r="A316" s="13" t="str">
        <f>IF(MAX(W$2:W316)=W315,"",MAX(W$2:W316))</f>
        <v/>
      </c>
      <c r="B316" s="34"/>
      <c r="C316" s="20"/>
      <c r="D316" s="20"/>
      <c r="E316" s="23" t="str">
        <f>IF(H316=Kalenderbasis!AH$11,Kalenderbasis!AK$11,IF(H316=Kalenderbasis!AH$12,Kalenderbasis!AK$12,IF(H316=Kalenderbasis!AH$13,Kalenderbasis!AK$13,IF(H316=Kalenderbasis!AH$14,Kalenderbasis!AK$14,IF(H316=Kalenderbasis!AH$15,Kalenderbasis!AK$15,IF(H316=Kalenderbasis!AH$16,Kalenderbasis!AK$16,IF(H316=Kalenderbasis!AH$17,Kalenderbasis!AK$17,IF(H316=Kalenderbasis!AH$18,Kalenderbasis!AK$18,""))))))))</f>
        <v/>
      </c>
      <c r="F316" s="43" t="str">
        <f>IF(C316="K",MAX(F$2:F315)+1,"")</f>
        <v/>
      </c>
      <c r="G316" s="20">
        <f t="shared" si="85"/>
        <v>1</v>
      </c>
      <c r="H316" s="21">
        <f t="shared" si="89"/>
        <v>45970</v>
      </c>
      <c r="I316" s="24" t="str">
        <f>IF(H316=Kalenderbasis!N$7,"Aschermittwoch",IF(H316=Kalenderbasis!H$7,"Karfreitag",IF(H316=Kalenderbasis!F$7,"Ostersonntag",IF(H316=Kalenderbasis!G$7,"Ostermontag",IF(H316=Kalenderbasis!J$7,"Christi Himmelfahrt",IF(H316=Kalenderbasis!K$7,"Pfingst-Sonntag",IF(H316=Kalenderbasis!L$7,"Pfingst-Montag",IF(H316=Kalenderbasis!M$7,"Fronleichnam",IF(H316=Kalenderbasis!Q$7,Kalenderbasis!Q$8,IF(H316=Kalenderbasis!R$7,Kalenderbasis!R$8,IF(H316=Kalenderbasis!S$7,Kalenderbasis!S$8,IF(H316=Kalenderbasis!T$7,Kalenderbasis!T$8,IF(H316=Kalenderbasis!U$7,Kalenderbasis!U$8,IF(H316=Kalenderbasis!V$7,Kalenderbasis!V$8,IF(H316=Kalenderbasis!W$7,Kalenderbasis!W$8,IF(H316=Kalenderbasis!X$7,Kalenderbasis!X$8,IF(H316=Kalenderbasis!Y$7,Kalenderbasis!Y$8,IF(H316=Kalenderbasis!Z$7,Kalenderbasis!Z$8,IF(H316=Kalenderbasis!AA$7,Kalenderbasis!AA$8,IF(H316=Kalenderbasis!AB$7,Kalenderbasis!AB$8,IF(H316=Kalenderbasis!O$7,Kalenderbasis!O$8,IF(H316=Kalenderbasis!P$7,Kalenderbasis!P$8,""))))))))))))))))))))))</f>
        <v/>
      </c>
      <c r="J316" s="20" t="str">
        <f t="shared" si="82"/>
        <v/>
      </c>
      <c r="K316" s="25"/>
      <c r="L316" s="22"/>
      <c r="M316" s="22"/>
      <c r="N316" s="22"/>
      <c r="O316" s="22"/>
      <c r="P316" s="22"/>
      <c r="Q316" s="22"/>
      <c r="R316" s="22"/>
      <c r="S316" s="35"/>
      <c r="U316" s="20" t="str">
        <f t="shared" si="83"/>
        <v/>
      </c>
      <c r="V316" s="13">
        <f t="shared" si="84"/>
        <v>0</v>
      </c>
      <c r="W316" s="13">
        <f>SUM(V$2:V316)</f>
        <v>70</v>
      </c>
      <c r="AA316" s="13">
        <f t="shared" si="86"/>
        <v>0</v>
      </c>
      <c r="AD316" s="20">
        <f t="shared" si="88"/>
        <v>0</v>
      </c>
      <c r="AE316" s="20">
        <f t="shared" si="88"/>
        <v>0</v>
      </c>
      <c r="AF316" s="20">
        <f t="shared" si="90"/>
        <v>0</v>
      </c>
      <c r="AG316" s="20">
        <f t="shared" si="90"/>
        <v>0</v>
      </c>
      <c r="AH316" s="20">
        <f t="shared" si="90"/>
        <v>0</v>
      </c>
      <c r="AI316" s="20">
        <f t="shared" si="90"/>
        <v>0</v>
      </c>
      <c r="AJ316" s="20">
        <f t="shared" si="90"/>
        <v>0</v>
      </c>
      <c r="AK316" s="20"/>
      <c r="AL316" s="20"/>
      <c r="AM316" s="20">
        <f t="shared" si="81"/>
        <v>0</v>
      </c>
      <c r="AN316" s="20">
        <f t="shared" si="87"/>
        <v>0</v>
      </c>
      <c r="AO316" s="20">
        <f t="shared" si="87"/>
        <v>0</v>
      </c>
      <c r="AP316" s="20">
        <f t="shared" si="87"/>
        <v>0</v>
      </c>
      <c r="AQ316" s="20">
        <f t="shared" si="87"/>
        <v>0</v>
      </c>
      <c r="AR316" s="20">
        <f t="shared" si="87"/>
        <v>0</v>
      </c>
      <c r="AS316" s="20">
        <f t="shared" si="87"/>
        <v>0</v>
      </c>
    </row>
    <row r="317" spans="1:45" x14ac:dyDescent="0.25">
      <c r="A317" s="13" t="str">
        <f>IF(MAX(W$2:W317)=W316,"",MAX(W$2:W317))</f>
        <v/>
      </c>
      <c r="B317" s="34"/>
      <c r="C317" s="20"/>
      <c r="D317" s="20"/>
      <c r="E317" s="23" t="str">
        <f>IF(H317=Kalenderbasis!AH$11,Kalenderbasis!AK$11,IF(H317=Kalenderbasis!AH$12,Kalenderbasis!AK$12,IF(H317=Kalenderbasis!AH$13,Kalenderbasis!AK$13,IF(H317=Kalenderbasis!AH$14,Kalenderbasis!AK$14,IF(H317=Kalenderbasis!AH$15,Kalenderbasis!AK$15,IF(H317=Kalenderbasis!AH$16,Kalenderbasis!AK$16,IF(H317=Kalenderbasis!AH$17,Kalenderbasis!AK$17,IF(H317=Kalenderbasis!AH$18,Kalenderbasis!AK$18,""))))))))</f>
        <v/>
      </c>
      <c r="F317" s="43" t="str">
        <f>IF(C317="K",MAX(F$2:F316)+1,"")</f>
        <v/>
      </c>
      <c r="G317" s="20">
        <f t="shared" si="85"/>
        <v>2</v>
      </c>
      <c r="H317" s="21">
        <f t="shared" si="89"/>
        <v>45971</v>
      </c>
      <c r="I317" s="24" t="str">
        <f>IF(H317=Kalenderbasis!N$7,"Aschermittwoch",IF(H317=Kalenderbasis!H$7,"Karfreitag",IF(H317=Kalenderbasis!F$7,"Ostersonntag",IF(H317=Kalenderbasis!G$7,"Ostermontag",IF(H317=Kalenderbasis!J$7,"Christi Himmelfahrt",IF(H317=Kalenderbasis!K$7,"Pfingst-Sonntag",IF(H317=Kalenderbasis!L$7,"Pfingst-Montag",IF(H317=Kalenderbasis!M$7,"Fronleichnam",IF(H317=Kalenderbasis!Q$7,Kalenderbasis!Q$8,IF(H317=Kalenderbasis!R$7,Kalenderbasis!R$8,IF(H317=Kalenderbasis!S$7,Kalenderbasis!S$8,IF(H317=Kalenderbasis!T$7,Kalenderbasis!T$8,IF(H317=Kalenderbasis!U$7,Kalenderbasis!U$8,IF(H317=Kalenderbasis!V$7,Kalenderbasis!V$8,IF(H317=Kalenderbasis!W$7,Kalenderbasis!W$8,IF(H317=Kalenderbasis!X$7,Kalenderbasis!X$8,IF(H317=Kalenderbasis!Y$7,Kalenderbasis!Y$8,IF(H317=Kalenderbasis!Z$7,Kalenderbasis!Z$8,IF(H317=Kalenderbasis!AA$7,Kalenderbasis!AA$8,IF(H317=Kalenderbasis!AB$7,Kalenderbasis!AB$8,IF(H317=Kalenderbasis!O$7,Kalenderbasis!O$8,IF(H317=Kalenderbasis!P$7,Kalenderbasis!P$8,""))))))))))))))))))))))</f>
        <v/>
      </c>
      <c r="J317" s="20" t="str">
        <f t="shared" si="82"/>
        <v/>
      </c>
      <c r="K317" s="25"/>
      <c r="L317" s="22"/>
      <c r="M317" s="22"/>
      <c r="N317" s="22"/>
      <c r="O317" s="22"/>
      <c r="P317" s="22"/>
      <c r="Q317" s="22"/>
      <c r="R317" s="22"/>
      <c r="S317" s="35"/>
      <c r="U317" s="20" t="str">
        <f t="shared" si="83"/>
        <v/>
      </c>
      <c r="V317" s="13">
        <f t="shared" si="84"/>
        <v>0</v>
      </c>
      <c r="W317" s="13">
        <f>SUM(V$2:V317)</f>
        <v>70</v>
      </c>
      <c r="AA317" s="13">
        <f t="shared" si="86"/>
        <v>0</v>
      </c>
      <c r="AD317" s="20">
        <f t="shared" ref="AD317:AE348" si="91">IF(AND($C317="K",$K317=AD$1),1,0)</f>
        <v>0</v>
      </c>
      <c r="AE317" s="20">
        <f t="shared" si="91"/>
        <v>0</v>
      </c>
      <c r="AF317" s="20">
        <f t="shared" si="90"/>
        <v>0</v>
      </c>
      <c r="AG317" s="20">
        <f t="shared" si="90"/>
        <v>0</v>
      </c>
      <c r="AH317" s="20">
        <f t="shared" si="90"/>
        <v>0</v>
      </c>
      <c r="AI317" s="20">
        <f t="shared" si="90"/>
        <v>0</v>
      </c>
      <c r="AJ317" s="20">
        <f t="shared" si="90"/>
        <v>0</v>
      </c>
      <c r="AK317" s="20"/>
      <c r="AL317" s="20"/>
      <c r="AM317" s="20">
        <f t="shared" si="81"/>
        <v>0</v>
      </c>
      <c r="AN317" s="20">
        <f t="shared" si="87"/>
        <v>0</v>
      </c>
      <c r="AO317" s="20">
        <f t="shared" ref="AN317:AS359" si="92">IF(AND($C317="B",$K317=AO$1),1,0)</f>
        <v>0</v>
      </c>
      <c r="AP317" s="20">
        <f t="shared" si="92"/>
        <v>0</v>
      </c>
      <c r="AQ317" s="20">
        <f t="shared" si="92"/>
        <v>0</v>
      </c>
      <c r="AR317" s="20">
        <f t="shared" si="92"/>
        <v>0</v>
      </c>
      <c r="AS317" s="20">
        <f t="shared" si="92"/>
        <v>0</v>
      </c>
    </row>
    <row r="318" spans="1:45" x14ac:dyDescent="0.25">
      <c r="A318" s="13" t="str">
        <f>IF(MAX(W$2:W318)=W317,"",MAX(W$2:W318))</f>
        <v/>
      </c>
      <c r="B318" s="34"/>
      <c r="C318" s="20"/>
      <c r="D318" s="20"/>
      <c r="E318" s="23" t="str">
        <f>IF(H318=Kalenderbasis!AH$11,Kalenderbasis!AK$11,IF(H318=Kalenderbasis!AH$12,Kalenderbasis!AK$12,IF(H318=Kalenderbasis!AH$13,Kalenderbasis!AK$13,IF(H318=Kalenderbasis!AH$14,Kalenderbasis!AK$14,IF(H318=Kalenderbasis!AH$15,Kalenderbasis!AK$15,IF(H318=Kalenderbasis!AH$16,Kalenderbasis!AK$16,IF(H318=Kalenderbasis!AH$17,Kalenderbasis!AK$17,IF(H318=Kalenderbasis!AH$18,Kalenderbasis!AK$18,""))))))))</f>
        <v/>
      </c>
      <c r="F318" s="43" t="str">
        <f>IF(C318="K",MAX(F$2:F317)+1,"")</f>
        <v/>
      </c>
      <c r="G318" s="20">
        <f t="shared" si="85"/>
        <v>3</v>
      </c>
      <c r="H318" s="21">
        <f t="shared" si="89"/>
        <v>45972</v>
      </c>
      <c r="I318" s="24" t="str">
        <f>IF(H318=Kalenderbasis!N$7,"Aschermittwoch",IF(H318=Kalenderbasis!H$7,"Karfreitag",IF(H318=Kalenderbasis!F$7,"Ostersonntag",IF(H318=Kalenderbasis!G$7,"Ostermontag",IF(H318=Kalenderbasis!J$7,"Christi Himmelfahrt",IF(H318=Kalenderbasis!K$7,"Pfingst-Sonntag",IF(H318=Kalenderbasis!L$7,"Pfingst-Montag",IF(H318=Kalenderbasis!M$7,"Fronleichnam",IF(H318=Kalenderbasis!Q$7,Kalenderbasis!Q$8,IF(H318=Kalenderbasis!R$7,Kalenderbasis!R$8,IF(H318=Kalenderbasis!S$7,Kalenderbasis!S$8,IF(H318=Kalenderbasis!T$7,Kalenderbasis!T$8,IF(H318=Kalenderbasis!U$7,Kalenderbasis!U$8,IF(H318=Kalenderbasis!V$7,Kalenderbasis!V$8,IF(H318=Kalenderbasis!W$7,Kalenderbasis!W$8,IF(H318=Kalenderbasis!X$7,Kalenderbasis!X$8,IF(H318=Kalenderbasis!Y$7,Kalenderbasis!Y$8,IF(H318=Kalenderbasis!Z$7,Kalenderbasis!Z$8,IF(H318=Kalenderbasis!AA$7,Kalenderbasis!AA$8,IF(H318=Kalenderbasis!AB$7,Kalenderbasis!AB$8,IF(H318=Kalenderbasis!O$7,Kalenderbasis!O$8,IF(H318=Kalenderbasis!P$7,Kalenderbasis!P$8,""))))))))))))))))))))))</f>
        <v/>
      </c>
      <c r="J318" s="20" t="str">
        <f t="shared" si="82"/>
        <v/>
      </c>
      <c r="K318" s="25"/>
      <c r="L318" s="22"/>
      <c r="M318" s="22"/>
      <c r="N318" s="22"/>
      <c r="O318" s="22"/>
      <c r="P318" s="22"/>
      <c r="Q318" s="22"/>
      <c r="R318" s="22"/>
      <c r="S318" s="35"/>
      <c r="U318" s="20" t="str">
        <f t="shared" si="83"/>
        <v/>
      </c>
      <c r="V318" s="13">
        <f t="shared" si="84"/>
        <v>0</v>
      </c>
      <c r="W318" s="13">
        <f>SUM(V$2:V318)</f>
        <v>70</v>
      </c>
      <c r="AA318" s="13">
        <f t="shared" si="86"/>
        <v>0</v>
      </c>
      <c r="AD318" s="20">
        <f t="shared" si="91"/>
        <v>0</v>
      </c>
      <c r="AE318" s="20">
        <f t="shared" si="91"/>
        <v>0</v>
      </c>
      <c r="AF318" s="20">
        <f t="shared" si="90"/>
        <v>0</v>
      </c>
      <c r="AG318" s="20">
        <f t="shared" si="90"/>
        <v>0</v>
      </c>
      <c r="AH318" s="20">
        <f t="shared" si="90"/>
        <v>0</v>
      </c>
      <c r="AI318" s="20">
        <f t="shared" si="90"/>
        <v>0</v>
      </c>
      <c r="AJ318" s="20">
        <f t="shared" si="90"/>
        <v>0</v>
      </c>
      <c r="AK318" s="20"/>
      <c r="AL318" s="20"/>
      <c r="AM318" s="20">
        <f t="shared" si="81"/>
        <v>0</v>
      </c>
      <c r="AN318" s="20">
        <f t="shared" si="92"/>
        <v>0</v>
      </c>
      <c r="AO318" s="20">
        <f t="shared" si="92"/>
        <v>0</v>
      </c>
      <c r="AP318" s="20">
        <f t="shared" si="92"/>
        <v>0</v>
      </c>
      <c r="AQ318" s="20">
        <f t="shared" si="92"/>
        <v>0</v>
      </c>
      <c r="AR318" s="20">
        <f t="shared" si="92"/>
        <v>0</v>
      </c>
      <c r="AS318" s="20">
        <f t="shared" si="92"/>
        <v>0</v>
      </c>
    </row>
    <row r="319" spans="1:45" x14ac:dyDescent="0.25">
      <c r="A319" s="13" t="str">
        <f>IF(MAX(W$2:W319)=W318,"",MAX(W$2:W319))</f>
        <v/>
      </c>
      <c r="B319" s="34"/>
      <c r="C319" s="20"/>
      <c r="D319" s="20"/>
      <c r="E319" s="23" t="str">
        <f>IF(H319=Kalenderbasis!AH$11,Kalenderbasis!AK$11,IF(H319=Kalenderbasis!AH$12,Kalenderbasis!AK$12,IF(H319=Kalenderbasis!AH$13,Kalenderbasis!AK$13,IF(H319=Kalenderbasis!AH$14,Kalenderbasis!AK$14,IF(H319=Kalenderbasis!AH$15,Kalenderbasis!AK$15,IF(H319=Kalenderbasis!AH$16,Kalenderbasis!AK$16,IF(H319=Kalenderbasis!AH$17,Kalenderbasis!AK$17,IF(H319=Kalenderbasis!AH$18,Kalenderbasis!AK$18,""))))))))</f>
        <v/>
      </c>
      <c r="F319" s="43" t="str">
        <f>IF(C319="K",MAX(F$2:F318)+1,"")</f>
        <v/>
      </c>
      <c r="G319" s="20">
        <f t="shared" si="85"/>
        <v>4</v>
      </c>
      <c r="H319" s="21">
        <f t="shared" si="89"/>
        <v>45973</v>
      </c>
      <c r="I319" s="24" t="str">
        <f>IF(H319=Kalenderbasis!N$7,"Aschermittwoch",IF(H319=Kalenderbasis!H$7,"Karfreitag",IF(H319=Kalenderbasis!F$7,"Ostersonntag",IF(H319=Kalenderbasis!G$7,"Ostermontag",IF(H319=Kalenderbasis!J$7,"Christi Himmelfahrt",IF(H319=Kalenderbasis!K$7,"Pfingst-Sonntag",IF(H319=Kalenderbasis!L$7,"Pfingst-Montag",IF(H319=Kalenderbasis!M$7,"Fronleichnam",IF(H319=Kalenderbasis!Q$7,Kalenderbasis!Q$8,IF(H319=Kalenderbasis!R$7,Kalenderbasis!R$8,IF(H319=Kalenderbasis!S$7,Kalenderbasis!S$8,IF(H319=Kalenderbasis!T$7,Kalenderbasis!T$8,IF(H319=Kalenderbasis!U$7,Kalenderbasis!U$8,IF(H319=Kalenderbasis!V$7,Kalenderbasis!V$8,IF(H319=Kalenderbasis!W$7,Kalenderbasis!W$8,IF(H319=Kalenderbasis!X$7,Kalenderbasis!X$8,IF(H319=Kalenderbasis!Y$7,Kalenderbasis!Y$8,IF(H319=Kalenderbasis!Z$7,Kalenderbasis!Z$8,IF(H319=Kalenderbasis!AA$7,Kalenderbasis!AA$8,IF(H319=Kalenderbasis!AB$7,Kalenderbasis!AB$8,IF(H319=Kalenderbasis!O$7,Kalenderbasis!O$8,IF(H319=Kalenderbasis!P$7,Kalenderbasis!P$8,""))))))))))))))))))))))</f>
        <v/>
      </c>
      <c r="J319" s="20" t="str">
        <f t="shared" si="82"/>
        <v/>
      </c>
      <c r="K319" s="25"/>
      <c r="L319" s="22"/>
      <c r="M319" s="22"/>
      <c r="N319" s="22"/>
      <c r="O319" s="22"/>
      <c r="P319" s="22"/>
      <c r="Q319" s="22"/>
      <c r="R319" s="22"/>
      <c r="S319" s="35"/>
      <c r="U319" s="20" t="str">
        <f t="shared" si="83"/>
        <v/>
      </c>
      <c r="V319" s="13">
        <f t="shared" si="84"/>
        <v>0</v>
      </c>
      <c r="W319" s="13">
        <f>SUM(V$2:V319)</f>
        <v>70</v>
      </c>
      <c r="AA319" s="13">
        <f t="shared" si="86"/>
        <v>0</v>
      </c>
      <c r="AD319" s="20">
        <f t="shared" si="91"/>
        <v>0</v>
      </c>
      <c r="AE319" s="20">
        <f t="shared" si="91"/>
        <v>0</v>
      </c>
      <c r="AF319" s="20">
        <f t="shared" si="90"/>
        <v>0</v>
      </c>
      <c r="AG319" s="20">
        <f t="shared" si="90"/>
        <v>0</v>
      </c>
      <c r="AH319" s="20">
        <f t="shared" si="90"/>
        <v>0</v>
      </c>
      <c r="AI319" s="20">
        <f t="shared" si="90"/>
        <v>0</v>
      </c>
      <c r="AJ319" s="20">
        <f t="shared" si="90"/>
        <v>0</v>
      </c>
      <c r="AK319" s="20"/>
      <c r="AL319" s="20"/>
      <c r="AM319" s="20">
        <f t="shared" ref="AM319:AM379" si="93">IF(AND($C319="B",$K319=AM$1),1,0)</f>
        <v>0</v>
      </c>
      <c r="AN319" s="20">
        <f t="shared" si="92"/>
        <v>0</v>
      </c>
      <c r="AO319" s="20">
        <f t="shared" si="92"/>
        <v>0</v>
      </c>
      <c r="AP319" s="20">
        <f t="shared" si="92"/>
        <v>0</v>
      </c>
      <c r="AQ319" s="20">
        <f t="shared" si="92"/>
        <v>0</v>
      </c>
      <c r="AR319" s="20">
        <f t="shared" si="92"/>
        <v>0</v>
      </c>
      <c r="AS319" s="20">
        <f t="shared" si="92"/>
        <v>0</v>
      </c>
    </row>
    <row r="320" spans="1:45" x14ac:dyDescent="0.25">
      <c r="A320" s="13">
        <f>IF(MAX(W$2:W320)=W319,"",MAX(W$2:W320))</f>
        <v>71</v>
      </c>
      <c r="B320" s="34" t="s">
        <v>28</v>
      </c>
      <c r="C320" s="20" t="s">
        <v>29</v>
      </c>
      <c r="D320" s="20"/>
      <c r="E320" s="23" t="str">
        <f>IF(H320=Kalenderbasis!AH$11,Kalenderbasis!AK$11,IF(H320=Kalenderbasis!AH$12,Kalenderbasis!AK$12,IF(H320=Kalenderbasis!AH$13,Kalenderbasis!AK$13,IF(H320=Kalenderbasis!AH$14,Kalenderbasis!AK$14,IF(H320=Kalenderbasis!AH$15,Kalenderbasis!AK$15,IF(H320=Kalenderbasis!AH$16,Kalenderbasis!AK$16,IF(H320=Kalenderbasis!AH$17,Kalenderbasis!AK$17,IF(H320=Kalenderbasis!AH$18,Kalenderbasis!AK$18,""))))))))</f>
        <v/>
      </c>
      <c r="F320" s="43">
        <f>IF(C320="K",MAX(F$2:F319)+1,"")</f>
        <v>1290</v>
      </c>
      <c r="G320" s="20">
        <f t="shared" si="85"/>
        <v>5</v>
      </c>
      <c r="H320" s="21">
        <f t="shared" si="89"/>
        <v>45974</v>
      </c>
      <c r="I320" s="24" t="str">
        <f>IF(H320=Kalenderbasis!N$7,"Aschermittwoch",IF(H320=Kalenderbasis!H$7,"Karfreitag",IF(H320=Kalenderbasis!F$7,"Ostersonntag",IF(H320=Kalenderbasis!G$7,"Ostermontag",IF(H320=Kalenderbasis!J$7,"Christi Himmelfahrt",IF(H320=Kalenderbasis!K$7,"Pfingst-Sonntag",IF(H320=Kalenderbasis!L$7,"Pfingst-Montag",IF(H320=Kalenderbasis!M$7,"Fronleichnam",IF(H320=Kalenderbasis!Q$7,Kalenderbasis!Q$8,IF(H320=Kalenderbasis!R$7,Kalenderbasis!R$8,IF(H320=Kalenderbasis!S$7,Kalenderbasis!S$8,IF(H320=Kalenderbasis!T$7,Kalenderbasis!T$8,IF(H320=Kalenderbasis!U$7,Kalenderbasis!U$8,IF(H320=Kalenderbasis!V$7,Kalenderbasis!V$8,IF(H320=Kalenderbasis!W$7,Kalenderbasis!W$8,IF(H320=Kalenderbasis!X$7,Kalenderbasis!X$8,IF(H320=Kalenderbasis!Y$7,Kalenderbasis!Y$8,IF(H320=Kalenderbasis!Z$7,Kalenderbasis!Z$8,IF(H320=Kalenderbasis!AA$7,Kalenderbasis!AA$8,IF(H320=Kalenderbasis!AB$7,Kalenderbasis!AB$8,IF(H320=Kalenderbasis!O$7,Kalenderbasis!O$8,IF(H320=Kalenderbasis!P$7,Kalenderbasis!P$8,""))))))))))))))))))))))</f>
        <v/>
      </c>
      <c r="J320" s="153" t="s">
        <v>146</v>
      </c>
      <c r="K320" s="25" t="s">
        <v>12</v>
      </c>
      <c r="L320" s="22"/>
      <c r="M320" s="22"/>
      <c r="N320" s="22"/>
      <c r="O320" s="22"/>
      <c r="P320" s="22"/>
      <c r="Q320" s="22"/>
      <c r="R320" s="22"/>
      <c r="S320" s="35"/>
      <c r="U320" s="20" t="str">
        <f t="shared" si="83"/>
        <v/>
      </c>
      <c r="V320" s="13">
        <f t="shared" si="84"/>
        <v>1</v>
      </c>
      <c r="W320" s="13">
        <f>SUM(V$2:V320)</f>
        <v>71</v>
      </c>
      <c r="AA320" s="13">
        <f t="shared" si="86"/>
        <v>0</v>
      </c>
      <c r="AD320" s="20">
        <f t="shared" si="91"/>
        <v>1</v>
      </c>
      <c r="AE320" s="20">
        <f t="shared" si="91"/>
        <v>0</v>
      </c>
      <c r="AF320" s="20">
        <f t="shared" si="90"/>
        <v>0</v>
      </c>
      <c r="AG320" s="20">
        <f t="shared" si="90"/>
        <v>0</v>
      </c>
      <c r="AH320" s="20">
        <f t="shared" si="90"/>
        <v>0</v>
      </c>
      <c r="AI320" s="20">
        <f t="shared" si="90"/>
        <v>0</v>
      </c>
      <c r="AJ320" s="20">
        <f t="shared" si="90"/>
        <v>0</v>
      </c>
      <c r="AK320" s="20"/>
      <c r="AL320" s="20"/>
      <c r="AM320" s="20">
        <f t="shared" si="93"/>
        <v>0</v>
      </c>
      <c r="AN320" s="20">
        <f t="shared" si="92"/>
        <v>0</v>
      </c>
      <c r="AO320" s="20">
        <f t="shared" si="92"/>
        <v>0</v>
      </c>
      <c r="AP320" s="20">
        <f t="shared" si="92"/>
        <v>0</v>
      </c>
      <c r="AQ320" s="20">
        <f t="shared" si="92"/>
        <v>0</v>
      </c>
      <c r="AR320" s="20">
        <f t="shared" si="92"/>
        <v>0</v>
      </c>
      <c r="AS320" s="20">
        <f t="shared" si="92"/>
        <v>0</v>
      </c>
    </row>
    <row r="321" spans="1:45" x14ac:dyDescent="0.25">
      <c r="A321" s="13" t="str">
        <f>IF(MAX(W$2:W321)=W320,"",MAX(W$2:W321))</f>
        <v/>
      </c>
      <c r="B321" s="34"/>
      <c r="C321" s="20"/>
      <c r="D321" s="20"/>
      <c r="E321" s="23" t="str">
        <f>IF(H321=Kalenderbasis!AH$11,Kalenderbasis!AK$11,IF(H321=Kalenderbasis!AH$12,Kalenderbasis!AK$12,IF(H321=Kalenderbasis!AH$13,Kalenderbasis!AK$13,IF(H321=Kalenderbasis!AH$14,Kalenderbasis!AK$14,IF(H321=Kalenderbasis!AH$15,Kalenderbasis!AK$15,IF(H321=Kalenderbasis!AH$16,Kalenderbasis!AK$16,IF(H321=Kalenderbasis!AH$17,Kalenderbasis!AK$17,IF(H321=Kalenderbasis!AH$18,Kalenderbasis!AK$18,""))))))))</f>
        <v/>
      </c>
      <c r="F321" s="43" t="str">
        <f>IF(C321="K",MAX(F$2:F320)+1,"")</f>
        <v/>
      </c>
      <c r="G321" s="20">
        <f t="shared" si="85"/>
        <v>6</v>
      </c>
      <c r="H321" s="21">
        <f t="shared" si="89"/>
        <v>45975</v>
      </c>
      <c r="I321" s="24" t="str">
        <f>IF(H321=Kalenderbasis!N$7,"Aschermittwoch",IF(H321=Kalenderbasis!H$7,"Karfreitag",IF(H321=Kalenderbasis!F$7,"Ostersonntag",IF(H321=Kalenderbasis!G$7,"Ostermontag",IF(H321=Kalenderbasis!J$7,"Christi Himmelfahrt",IF(H321=Kalenderbasis!K$7,"Pfingst-Sonntag",IF(H321=Kalenderbasis!L$7,"Pfingst-Montag",IF(H321=Kalenderbasis!M$7,"Fronleichnam",IF(H321=Kalenderbasis!Q$7,Kalenderbasis!Q$8,IF(H321=Kalenderbasis!R$7,Kalenderbasis!R$8,IF(H321=Kalenderbasis!S$7,Kalenderbasis!S$8,IF(H321=Kalenderbasis!T$7,Kalenderbasis!T$8,IF(H321=Kalenderbasis!U$7,Kalenderbasis!U$8,IF(H321=Kalenderbasis!V$7,Kalenderbasis!V$8,IF(H321=Kalenderbasis!W$7,Kalenderbasis!W$8,IF(H321=Kalenderbasis!X$7,Kalenderbasis!X$8,IF(H321=Kalenderbasis!Y$7,Kalenderbasis!Y$8,IF(H321=Kalenderbasis!Z$7,Kalenderbasis!Z$8,IF(H321=Kalenderbasis!AA$7,Kalenderbasis!AA$8,IF(H321=Kalenderbasis!AB$7,Kalenderbasis!AB$8,IF(H321=Kalenderbasis!O$7,Kalenderbasis!O$8,IF(H321=Kalenderbasis!P$7,Kalenderbasis!P$8,""))))))))))))))))))))))</f>
        <v/>
      </c>
      <c r="J321" s="20" t="str">
        <f t="shared" si="82"/>
        <v/>
      </c>
      <c r="K321" s="25"/>
      <c r="L321" s="22"/>
      <c r="M321" s="22"/>
      <c r="N321" s="22"/>
      <c r="O321" s="22"/>
      <c r="P321" s="22"/>
      <c r="Q321" s="22"/>
      <c r="R321" s="22"/>
      <c r="S321" s="35"/>
      <c r="U321" s="20" t="str">
        <f t="shared" si="83"/>
        <v/>
      </c>
      <c r="V321" s="13">
        <f t="shared" si="84"/>
        <v>0</v>
      </c>
      <c r="W321" s="13">
        <f>SUM(V$2:V321)</f>
        <v>71</v>
      </c>
      <c r="AA321" s="13">
        <f t="shared" si="86"/>
        <v>0</v>
      </c>
      <c r="AD321" s="20">
        <f t="shared" si="91"/>
        <v>0</v>
      </c>
      <c r="AE321" s="20">
        <f t="shared" si="91"/>
        <v>0</v>
      </c>
      <c r="AF321" s="20">
        <f t="shared" si="90"/>
        <v>0</v>
      </c>
      <c r="AG321" s="20">
        <f t="shared" si="90"/>
        <v>0</v>
      </c>
      <c r="AH321" s="20">
        <f t="shared" si="90"/>
        <v>0</v>
      </c>
      <c r="AI321" s="20">
        <f t="shared" si="90"/>
        <v>0</v>
      </c>
      <c r="AJ321" s="20">
        <f t="shared" si="90"/>
        <v>0</v>
      </c>
      <c r="AK321" s="20"/>
      <c r="AL321" s="20"/>
      <c r="AM321" s="20">
        <f t="shared" si="93"/>
        <v>0</v>
      </c>
      <c r="AN321" s="20">
        <f t="shared" si="92"/>
        <v>0</v>
      </c>
      <c r="AO321" s="20">
        <f t="shared" si="92"/>
        <v>0</v>
      </c>
      <c r="AP321" s="20">
        <f t="shared" si="92"/>
        <v>0</v>
      </c>
      <c r="AQ321" s="20">
        <f t="shared" si="92"/>
        <v>0</v>
      </c>
      <c r="AR321" s="20">
        <f t="shared" si="92"/>
        <v>0</v>
      </c>
      <c r="AS321" s="20">
        <f t="shared" si="92"/>
        <v>0</v>
      </c>
    </row>
    <row r="322" spans="1:45" x14ac:dyDescent="0.25">
      <c r="A322" s="13" t="str">
        <f>IF(MAX(W$2:W322)=W321,"",MAX(W$2:W322))</f>
        <v/>
      </c>
      <c r="B322" s="34"/>
      <c r="C322" s="20"/>
      <c r="D322" s="20"/>
      <c r="E322" s="23" t="str">
        <f>IF(H322=Kalenderbasis!AH$11,Kalenderbasis!AK$11,IF(H322=Kalenderbasis!AH$12,Kalenderbasis!AK$12,IF(H322=Kalenderbasis!AH$13,Kalenderbasis!AK$13,IF(H322=Kalenderbasis!AH$14,Kalenderbasis!AK$14,IF(H322=Kalenderbasis!AH$15,Kalenderbasis!AK$15,IF(H322=Kalenderbasis!AH$16,Kalenderbasis!AK$16,IF(H322=Kalenderbasis!AH$17,Kalenderbasis!AK$17,IF(H322=Kalenderbasis!AH$18,Kalenderbasis!AK$18,""))))))))</f>
        <v/>
      </c>
      <c r="F322" s="43" t="str">
        <f>IF(C322="K",MAX(F$2:F321)+1,"")</f>
        <v/>
      </c>
      <c r="G322" s="20">
        <f t="shared" si="85"/>
        <v>7</v>
      </c>
      <c r="H322" s="21">
        <f t="shared" si="89"/>
        <v>45976</v>
      </c>
      <c r="I322" s="24" t="str">
        <f>IF(H322=Kalenderbasis!N$7,"Aschermittwoch",IF(H322=Kalenderbasis!H$7,"Karfreitag",IF(H322=Kalenderbasis!F$7,"Ostersonntag",IF(H322=Kalenderbasis!G$7,"Ostermontag",IF(H322=Kalenderbasis!J$7,"Christi Himmelfahrt",IF(H322=Kalenderbasis!K$7,"Pfingst-Sonntag",IF(H322=Kalenderbasis!L$7,"Pfingst-Montag",IF(H322=Kalenderbasis!M$7,"Fronleichnam",IF(H322=Kalenderbasis!Q$7,Kalenderbasis!Q$8,IF(H322=Kalenderbasis!R$7,Kalenderbasis!R$8,IF(H322=Kalenderbasis!S$7,Kalenderbasis!S$8,IF(H322=Kalenderbasis!T$7,Kalenderbasis!T$8,IF(H322=Kalenderbasis!U$7,Kalenderbasis!U$8,IF(H322=Kalenderbasis!V$7,Kalenderbasis!V$8,IF(H322=Kalenderbasis!W$7,Kalenderbasis!W$8,IF(H322=Kalenderbasis!X$7,Kalenderbasis!X$8,IF(H322=Kalenderbasis!Y$7,Kalenderbasis!Y$8,IF(H322=Kalenderbasis!Z$7,Kalenderbasis!Z$8,IF(H322=Kalenderbasis!AA$7,Kalenderbasis!AA$8,IF(H322=Kalenderbasis!AB$7,Kalenderbasis!AB$8,IF(H322=Kalenderbasis!O$7,Kalenderbasis!O$8,IF(H322=Kalenderbasis!P$7,Kalenderbasis!P$8,""))))))))))))))))))))))</f>
        <v/>
      </c>
      <c r="J322" s="20" t="str">
        <f t="shared" si="82"/>
        <v/>
      </c>
      <c r="K322" s="25"/>
      <c r="L322" s="22"/>
      <c r="M322" s="22"/>
      <c r="N322" s="22"/>
      <c r="O322" s="22"/>
      <c r="P322" s="22"/>
      <c r="Q322" s="22"/>
      <c r="R322" s="22"/>
      <c r="S322" s="35"/>
      <c r="U322" s="20" t="str">
        <f t="shared" si="83"/>
        <v/>
      </c>
      <c r="V322" s="13">
        <f t="shared" si="84"/>
        <v>0</v>
      </c>
      <c r="W322" s="13">
        <f>SUM(V$2:V322)</f>
        <v>71</v>
      </c>
      <c r="AA322" s="13">
        <f t="shared" si="86"/>
        <v>0</v>
      </c>
      <c r="AD322" s="20">
        <f t="shared" si="91"/>
        <v>0</v>
      </c>
      <c r="AE322" s="20">
        <f t="shared" si="91"/>
        <v>0</v>
      </c>
      <c r="AF322" s="20">
        <f t="shared" si="90"/>
        <v>0</v>
      </c>
      <c r="AG322" s="20">
        <f t="shared" si="90"/>
        <v>0</v>
      </c>
      <c r="AH322" s="20">
        <f t="shared" si="90"/>
        <v>0</v>
      </c>
      <c r="AI322" s="20">
        <f t="shared" si="90"/>
        <v>0</v>
      </c>
      <c r="AJ322" s="20">
        <f t="shared" si="90"/>
        <v>0</v>
      </c>
      <c r="AK322" s="20"/>
      <c r="AL322" s="20"/>
      <c r="AM322" s="20">
        <f t="shared" si="93"/>
        <v>0</v>
      </c>
      <c r="AN322" s="20">
        <f t="shared" si="92"/>
        <v>0</v>
      </c>
      <c r="AO322" s="20">
        <f t="shared" si="92"/>
        <v>0</v>
      </c>
      <c r="AP322" s="20">
        <f t="shared" si="92"/>
        <v>0</v>
      </c>
      <c r="AQ322" s="20">
        <f t="shared" si="92"/>
        <v>0</v>
      </c>
      <c r="AR322" s="20">
        <f t="shared" si="92"/>
        <v>0</v>
      </c>
      <c r="AS322" s="20">
        <f t="shared" si="92"/>
        <v>0</v>
      </c>
    </row>
    <row r="323" spans="1:45" x14ac:dyDescent="0.25">
      <c r="A323" s="13" t="str">
        <f>IF(MAX(W$2:W323)=W322,"",MAX(W$2:W323))</f>
        <v/>
      </c>
      <c r="B323" s="34"/>
      <c r="C323" s="20"/>
      <c r="D323" s="20"/>
      <c r="E323" s="23" t="str">
        <f>IF(H323=Kalenderbasis!AH$11,Kalenderbasis!AK$11,IF(H323=Kalenderbasis!AH$12,Kalenderbasis!AK$12,IF(H323=Kalenderbasis!AH$13,Kalenderbasis!AK$13,IF(H323=Kalenderbasis!AH$14,Kalenderbasis!AK$14,IF(H323=Kalenderbasis!AH$15,Kalenderbasis!AK$15,IF(H323=Kalenderbasis!AH$16,Kalenderbasis!AK$16,IF(H323=Kalenderbasis!AH$17,Kalenderbasis!AK$17,IF(H323=Kalenderbasis!AH$18,Kalenderbasis!AK$18,""))))))))</f>
        <v/>
      </c>
      <c r="F323" s="43" t="str">
        <f>IF(C323="K",MAX(F$2:F322)+1,"")</f>
        <v/>
      </c>
      <c r="G323" s="20">
        <f t="shared" si="85"/>
        <v>1</v>
      </c>
      <c r="H323" s="21">
        <f t="shared" si="89"/>
        <v>45977</v>
      </c>
      <c r="I323" s="24" t="str">
        <f>IF(H323=Kalenderbasis!N$7,"Aschermittwoch",IF(H323=Kalenderbasis!H$7,"Karfreitag",IF(H323=Kalenderbasis!F$7,"Ostersonntag",IF(H323=Kalenderbasis!G$7,"Ostermontag",IF(H323=Kalenderbasis!J$7,"Christi Himmelfahrt",IF(H323=Kalenderbasis!K$7,"Pfingst-Sonntag",IF(H323=Kalenderbasis!L$7,"Pfingst-Montag",IF(H323=Kalenderbasis!M$7,"Fronleichnam",IF(H323=Kalenderbasis!Q$7,Kalenderbasis!Q$8,IF(H323=Kalenderbasis!R$7,Kalenderbasis!R$8,IF(H323=Kalenderbasis!S$7,Kalenderbasis!S$8,IF(H323=Kalenderbasis!T$7,Kalenderbasis!T$8,IF(H323=Kalenderbasis!U$7,Kalenderbasis!U$8,IF(H323=Kalenderbasis!V$7,Kalenderbasis!V$8,IF(H323=Kalenderbasis!W$7,Kalenderbasis!W$8,IF(H323=Kalenderbasis!X$7,Kalenderbasis!X$8,IF(H323=Kalenderbasis!Y$7,Kalenderbasis!Y$8,IF(H323=Kalenderbasis!Z$7,Kalenderbasis!Z$8,IF(H323=Kalenderbasis!AA$7,Kalenderbasis!AA$8,IF(H323=Kalenderbasis!AB$7,Kalenderbasis!AB$8,IF(H323=Kalenderbasis!O$7,Kalenderbasis!O$8,IF(H323=Kalenderbasis!P$7,Kalenderbasis!P$8,""))))))))))))))))))))))</f>
        <v/>
      </c>
      <c r="J323" s="20" t="str">
        <f t="shared" ref="J323:J379" si="94">IF(C323="K","Kapitel",IF(C323="B","Burggraben",""))</f>
        <v/>
      </c>
      <c r="K323" s="25"/>
      <c r="L323" s="22"/>
      <c r="M323" s="22"/>
      <c r="N323" s="22"/>
      <c r="O323" s="22"/>
      <c r="P323" s="22"/>
      <c r="Q323" s="22"/>
      <c r="R323" s="22"/>
      <c r="S323" s="35"/>
      <c r="U323" s="20" t="str">
        <f t="shared" ref="U323:U379" si="95">E323</f>
        <v/>
      </c>
      <c r="V323" s="13">
        <f t="shared" ref="V323:V379" si="96">IF(B323="R",1,0)</f>
        <v>0</v>
      </c>
      <c r="W323" s="13">
        <f>SUM(V$2:V323)</f>
        <v>71</v>
      </c>
      <c r="AA323" s="13">
        <f t="shared" si="86"/>
        <v>0</v>
      </c>
      <c r="AD323" s="20">
        <f t="shared" si="91"/>
        <v>0</v>
      </c>
      <c r="AE323" s="20">
        <f t="shared" si="91"/>
        <v>0</v>
      </c>
      <c r="AF323" s="20">
        <f t="shared" si="90"/>
        <v>0</v>
      </c>
      <c r="AG323" s="20">
        <f t="shared" si="90"/>
        <v>0</v>
      </c>
      <c r="AH323" s="20">
        <f t="shared" si="90"/>
        <v>0</v>
      </c>
      <c r="AI323" s="20">
        <f t="shared" si="90"/>
        <v>0</v>
      </c>
      <c r="AJ323" s="20">
        <f t="shared" si="90"/>
        <v>0</v>
      </c>
      <c r="AK323" s="20"/>
      <c r="AL323" s="20"/>
      <c r="AM323" s="20">
        <f t="shared" si="93"/>
        <v>0</v>
      </c>
      <c r="AN323" s="20">
        <f t="shared" si="92"/>
        <v>0</v>
      </c>
      <c r="AO323" s="20">
        <f t="shared" si="92"/>
        <v>0</v>
      </c>
      <c r="AP323" s="20">
        <f t="shared" si="92"/>
        <v>0</v>
      </c>
      <c r="AQ323" s="20">
        <f t="shared" si="92"/>
        <v>0</v>
      </c>
      <c r="AR323" s="20">
        <f t="shared" si="92"/>
        <v>0</v>
      </c>
      <c r="AS323" s="20">
        <f t="shared" si="92"/>
        <v>0</v>
      </c>
    </row>
    <row r="324" spans="1:45" x14ac:dyDescent="0.25">
      <c r="A324" s="13" t="str">
        <f>IF(MAX(W$2:W324)=W323,"",MAX(W$2:W324))</f>
        <v/>
      </c>
      <c r="B324" s="34"/>
      <c r="C324" s="20"/>
      <c r="D324" s="20"/>
      <c r="E324" s="23" t="str">
        <f>IF(H324=Kalenderbasis!AH$11,Kalenderbasis!AK$11,IF(H324=Kalenderbasis!AH$12,Kalenderbasis!AK$12,IF(H324=Kalenderbasis!AH$13,Kalenderbasis!AK$13,IF(H324=Kalenderbasis!AH$14,Kalenderbasis!AK$14,IF(H324=Kalenderbasis!AH$15,Kalenderbasis!AK$15,IF(H324=Kalenderbasis!AH$16,Kalenderbasis!AK$16,IF(H324=Kalenderbasis!AH$17,Kalenderbasis!AK$17,IF(H324=Kalenderbasis!AH$18,Kalenderbasis!AK$18,""))))))))</f>
        <v/>
      </c>
      <c r="F324" s="43" t="str">
        <f>IF(C324="K",MAX(F$2:F323)+1,"")</f>
        <v/>
      </c>
      <c r="G324" s="20">
        <f t="shared" si="85"/>
        <v>2</v>
      </c>
      <c r="H324" s="21">
        <f t="shared" si="89"/>
        <v>45978</v>
      </c>
      <c r="I324" s="24" t="str">
        <f>IF(H324=Kalenderbasis!N$7,"Aschermittwoch",IF(H324=Kalenderbasis!H$7,"Karfreitag",IF(H324=Kalenderbasis!F$7,"Ostersonntag",IF(H324=Kalenderbasis!G$7,"Ostermontag",IF(H324=Kalenderbasis!J$7,"Christi Himmelfahrt",IF(H324=Kalenderbasis!K$7,"Pfingst-Sonntag",IF(H324=Kalenderbasis!L$7,"Pfingst-Montag",IF(H324=Kalenderbasis!M$7,"Fronleichnam",IF(H324=Kalenderbasis!Q$7,Kalenderbasis!Q$8,IF(H324=Kalenderbasis!R$7,Kalenderbasis!R$8,IF(H324=Kalenderbasis!S$7,Kalenderbasis!S$8,IF(H324=Kalenderbasis!T$7,Kalenderbasis!T$8,IF(H324=Kalenderbasis!U$7,Kalenderbasis!U$8,IF(H324=Kalenderbasis!V$7,Kalenderbasis!V$8,IF(H324=Kalenderbasis!W$7,Kalenderbasis!W$8,IF(H324=Kalenderbasis!X$7,Kalenderbasis!X$8,IF(H324=Kalenderbasis!Y$7,Kalenderbasis!Y$8,IF(H324=Kalenderbasis!Z$7,Kalenderbasis!Z$8,IF(H324=Kalenderbasis!AA$7,Kalenderbasis!AA$8,IF(H324=Kalenderbasis!AB$7,Kalenderbasis!AB$8,IF(H324=Kalenderbasis!O$7,Kalenderbasis!O$8,IF(H324=Kalenderbasis!P$7,Kalenderbasis!P$8,""))))))))))))))))))))))</f>
        <v/>
      </c>
      <c r="J324" s="20" t="str">
        <f t="shared" si="94"/>
        <v/>
      </c>
      <c r="K324" s="25"/>
      <c r="L324" s="22"/>
      <c r="M324" s="22"/>
      <c r="N324" s="22"/>
      <c r="O324" s="22"/>
      <c r="P324" s="22"/>
      <c r="Q324" s="22"/>
      <c r="R324" s="22"/>
      <c r="S324" s="35"/>
      <c r="U324" s="20" t="str">
        <f t="shared" si="95"/>
        <v/>
      </c>
      <c r="V324" s="13">
        <f t="shared" si="96"/>
        <v>0</v>
      </c>
      <c r="W324" s="13">
        <f>SUM(V$2:V324)</f>
        <v>71</v>
      </c>
      <c r="AA324" s="13">
        <f t="shared" si="86"/>
        <v>0</v>
      </c>
      <c r="AD324" s="20">
        <f t="shared" si="91"/>
        <v>0</v>
      </c>
      <c r="AE324" s="20">
        <f t="shared" si="91"/>
        <v>0</v>
      </c>
      <c r="AF324" s="20">
        <f t="shared" si="90"/>
        <v>0</v>
      </c>
      <c r="AG324" s="20">
        <f t="shared" si="90"/>
        <v>0</v>
      </c>
      <c r="AH324" s="20">
        <f t="shared" si="90"/>
        <v>0</v>
      </c>
      <c r="AI324" s="20">
        <f t="shared" si="90"/>
        <v>0</v>
      </c>
      <c r="AJ324" s="20">
        <f t="shared" si="90"/>
        <v>0</v>
      </c>
      <c r="AK324" s="20"/>
      <c r="AL324" s="20"/>
      <c r="AM324" s="20">
        <f t="shared" si="93"/>
        <v>0</v>
      </c>
      <c r="AN324" s="20">
        <f t="shared" si="92"/>
        <v>0</v>
      </c>
      <c r="AO324" s="20">
        <f t="shared" si="92"/>
        <v>0</v>
      </c>
      <c r="AP324" s="20">
        <f t="shared" si="92"/>
        <v>0</v>
      </c>
      <c r="AQ324" s="20">
        <f t="shared" si="92"/>
        <v>0</v>
      </c>
      <c r="AR324" s="20">
        <f t="shared" si="92"/>
        <v>0</v>
      </c>
      <c r="AS324" s="20">
        <f t="shared" si="92"/>
        <v>0</v>
      </c>
    </row>
    <row r="325" spans="1:45" x14ac:dyDescent="0.25">
      <c r="A325" s="13" t="str">
        <f>IF(MAX(W$2:W325)=W324,"",MAX(W$2:W325))</f>
        <v/>
      </c>
      <c r="B325" s="34"/>
      <c r="C325" s="20"/>
      <c r="D325" s="20"/>
      <c r="E325" s="23" t="str">
        <f>IF(H325=Kalenderbasis!AH$11,Kalenderbasis!AK$11,IF(H325=Kalenderbasis!AH$12,Kalenderbasis!AK$12,IF(H325=Kalenderbasis!AH$13,Kalenderbasis!AK$13,IF(H325=Kalenderbasis!AH$14,Kalenderbasis!AK$14,IF(H325=Kalenderbasis!AH$15,Kalenderbasis!AK$15,IF(H325=Kalenderbasis!AH$16,Kalenderbasis!AK$16,IF(H325=Kalenderbasis!AH$17,Kalenderbasis!AK$17,IF(H325=Kalenderbasis!AH$18,Kalenderbasis!AK$18,""))))))))</f>
        <v/>
      </c>
      <c r="F325" s="43" t="str">
        <f>IF(C325="K",MAX(F$2:F324)+1,"")</f>
        <v/>
      </c>
      <c r="G325" s="20">
        <f t="shared" si="85"/>
        <v>3</v>
      </c>
      <c r="H325" s="21">
        <f t="shared" si="89"/>
        <v>45979</v>
      </c>
      <c r="I325" s="24" t="str">
        <f>IF(H325=Kalenderbasis!N$7,"Aschermittwoch",IF(H325=Kalenderbasis!H$7,"Karfreitag",IF(H325=Kalenderbasis!F$7,"Ostersonntag",IF(H325=Kalenderbasis!G$7,"Ostermontag",IF(H325=Kalenderbasis!J$7,"Christi Himmelfahrt",IF(H325=Kalenderbasis!K$7,"Pfingst-Sonntag",IF(H325=Kalenderbasis!L$7,"Pfingst-Montag",IF(H325=Kalenderbasis!M$7,"Fronleichnam",IF(H325=Kalenderbasis!Q$7,Kalenderbasis!Q$8,IF(H325=Kalenderbasis!R$7,Kalenderbasis!R$8,IF(H325=Kalenderbasis!S$7,Kalenderbasis!S$8,IF(H325=Kalenderbasis!T$7,Kalenderbasis!T$8,IF(H325=Kalenderbasis!U$7,Kalenderbasis!U$8,IF(H325=Kalenderbasis!V$7,Kalenderbasis!V$8,IF(H325=Kalenderbasis!W$7,Kalenderbasis!W$8,IF(H325=Kalenderbasis!X$7,Kalenderbasis!X$8,IF(H325=Kalenderbasis!Y$7,Kalenderbasis!Y$8,IF(H325=Kalenderbasis!Z$7,Kalenderbasis!Z$8,IF(H325=Kalenderbasis!AA$7,Kalenderbasis!AA$8,IF(H325=Kalenderbasis!AB$7,Kalenderbasis!AB$8,IF(H325=Kalenderbasis!O$7,Kalenderbasis!O$8,IF(H325=Kalenderbasis!P$7,Kalenderbasis!P$8,""))))))))))))))))))))))</f>
        <v/>
      </c>
      <c r="J325" s="20" t="str">
        <f t="shared" si="94"/>
        <v/>
      </c>
      <c r="K325" s="25"/>
      <c r="L325" s="22"/>
      <c r="M325" s="22"/>
      <c r="N325" s="22"/>
      <c r="O325" s="22"/>
      <c r="P325" s="22"/>
      <c r="Q325" s="22"/>
      <c r="R325" s="22"/>
      <c r="S325" s="35"/>
      <c r="U325" s="20" t="str">
        <f t="shared" si="95"/>
        <v/>
      </c>
      <c r="V325" s="13">
        <f t="shared" si="96"/>
        <v>0</v>
      </c>
      <c r="W325" s="13">
        <f>SUM(V$2:V325)</f>
        <v>71</v>
      </c>
      <c r="AA325" s="13">
        <f t="shared" si="86"/>
        <v>0</v>
      </c>
      <c r="AD325" s="20">
        <f t="shared" si="91"/>
        <v>0</v>
      </c>
      <c r="AE325" s="20">
        <f t="shared" si="91"/>
        <v>0</v>
      </c>
      <c r="AF325" s="20">
        <f t="shared" si="90"/>
        <v>0</v>
      </c>
      <c r="AG325" s="20">
        <f t="shared" si="90"/>
        <v>0</v>
      </c>
      <c r="AH325" s="20">
        <f t="shared" si="90"/>
        <v>0</v>
      </c>
      <c r="AI325" s="20">
        <f t="shared" si="90"/>
        <v>0</v>
      </c>
      <c r="AJ325" s="20">
        <f t="shared" si="90"/>
        <v>0</v>
      </c>
      <c r="AK325" s="20"/>
      <c r="AL325" s="20"/>
      <c r="AM325" s="20">
        <f t="shared" si="93"/>
        <v>0</v>
      </c>
      <c r="AN325" s="20">
        <f t="shared" si="92"/>
        <v>0</v>
      </c>
      <c r="AO325" s="20">
        <f t="shared" si="92"/>
        <v>0</v>
      </c>
      <c r="AP325" s="20">
        <f t="shared" si="92"/>
        <v>0</v>
      </c>
      <c r="AQ325" s="20">
        <f t="shared" si="92"/>
        <v>0</v>
      </c>
      <c r="AR325" s="20">
        <f t="shared" si="92"/>
        <v>0</v>
      </c>
      <c r="AS325" s="20">
        <f t="shared" si="92"/>
        <v>0</v>
      </c>
    </row>
    <row r="326" spans="1:45" x14ac:dyDescent="0.25">
      <c r="A326" s="13" t="str">
        <f>IF(MAX(W$2:W326)=W325,"",MAX(W$2:W326))</f>
        <v/>
      </c>
      <c r="B326" s="34"/>
      <c r="C326" s="20"/>
      <c r="D326" s="20"/>
      <c r="E326" s="23" t="str">
        <f>IF(H326=Kalenderbasis!AH$11,Kalenderbasis!AK$11,IF(H326=Kalenderbasis!AH$12,Kalenderbasis!AK$12,IF(H326=Kalenderbasis!AH$13,Kalenderbasis!AK$13,IF(H326=Kalenderbasis!AH$14,Kalenderbasis!AK$14,IF(H326=Kalenderbasis!AH$15,Kalenderbasis!AK$15,IF(H326=Kalenderbasis!AH$16,Kalenderbasis!AK$16,IF(H326=Kalenderbasis!AH$17,Kalenderbasis!AK$17,IF(H326=Kalenderbasis!AH$18,Kalenderbasis!AK$18,""))))))))</f>
        <v/>
      </c>
      <c r="F326" s="43" t="str">
        <f>IF(C326="K",MAX(F$2:F325)+1,"")</f>
        <v/>
      </c>
      <c r="G326" s="20">
        <f t="shared" ref="G326:G379" si="97">WEEKDAY(H326)</f>
        <v>4</v>
      </c>
      <c r="H326" s="21">
        <f t="shared" si="89"/>
        <v>45980</v>
      </c>
      <c r="I326" s="24" t="str">
        <f>IF(H326=Kalenderbasis!N$7,"Aschermittwoch",IF(H326=Kalenderbasis!H$7,"Karfreitag",IF(H326=Kalenderbasis!F$7,"Ostersonntag",IF(H326=Kalenderbasis!G$7,"Ostermontag",IF(H326=Kalenderbasis!J$7,"Christi Himmelfahrt",IF(H326=Kalenderbasis!K$7,"Pfingst-Sonntag",IF(H326=Kalenderbasis!L$7,"Pfingst-Montag",IF(H326=Kalenderbasis!M$7,"Fronleichnam",IF(H326=Kalenderbasis!Q$7,Kalenderbasis!Q$8,IF(H326=Kalenderbasis!R$7,Kalenderbasis!R$8,IF(H326=Kalenderbasis!S$7,Kalenderbasis!S$8,IF(H326=Kalenderbasis!T$7,Kalenderbasis!T$8,IF(H326=Kalenderbasis!U$7,Kalenderbasis!U$8,IF(H326=Kalenderbasis!V$7,Kalenderbasis!V$8,IF(H326=Kalenderbasis!W$7,Kalenderbasis!W$8,IF(H326=Kalenderbasis!X$7,Kalenderbasis!X$8,IF(H326=Kalenderbasis!Y$7,Kalenderbasis!Y$8,IF(H326=Kalenderbasis!Z$7,Kalenderbasis!Z$8,IF(H326=Kalenderbasis!AA$7,Kalenderbasis!AA$8,IF(H326=Kalenderbasis!AB$7,Kalenderbasis!AB$8,IF(H326=Kalenderbasis!O$7,Kalenderbasis!O$8,IF(H326=Kalenderbasis!P$7,Kalenderbasis!P$8,""))))))))))))))))))))))</f>
        <v/>
      </c>
      <c r="J326" s="20" t="str">
        <f t="shared" si="94"/>
        <v/>
      </c>
      <c r="K326" s="25"/>
      <c r="L326" s="22"/>
      <c r="M326" s="22"/>
      <c r="N326" s="22"/>
      <c r="O326" s="22"/>
      <c r="P326" s="22"/>
      <c r="Q326" s="22"/>
      <c r="R326" s="22"/>
      <c r="S326" s="35"/>
      <c r="U326" s="20" t="str">
        <f t="shared" si="95"/>
        <v/>
      </c>
      <c r="V326" s="13">
        <f t="shared" si="96"/>
        <v>0</v>
      </c>
      <c r="W326" s="13">
        <f>SUM(V$2:V326)</f>
        <v>71</v>
      </c>
      <c r="AA326" s="13">
        <f t="shared" si="86"/>
        <v>0</v>
      </c>
      <c r="AD326" s="20">
        <f t="shared" si="91"/>
        <v>0</v>
      </c>
      <c r="AE326" s="20">
        <f t="shared" si="91"/>
        <v>0</v>
      </c>
      <c r="AF326" s="20">
        <f t="shared" si="90"/>
        <v>0</v>
      </c>
      <c r="AG326" s="20">
        <f t="shared" si="90"/>
        <v>0</v>
      </c>
      <c r="AH326" s="20">
        <f t="shared" si="90"/>
        <v>0</v>
      </c>
      <c r="AI326" s="20">
        <f t="shared" si="90"/>
        <v>0</v>
      </c>
      <c r="AJ326" s="20">
        <f t="shared" si="90"/>
        <v>0</v>
      </c>
      <c r="AK326" s="20"/>
      <c r="AL326" s="20"/>
      <c r="AM326" s="20">
        <f t="shared" si="93"/>
        <v>0</v>
      </c>
      <c r="AN326" s="20">
        <f t="shared" si="92"/>
        <v>0</v>
      </c>
      <c r="AO326" s="20">
        <f t="shared" si="92"/>
        <v>0</v>
      </c>
      <c r="AP326" s="20">
        <f t="shared" si="92"/>
        <v>0</v>
      </c>
      <c r="AQ326" s="20">
        <f t="shared" si="92"/>
        <v>0</v>
      </c>
      <c r="AR326" s="20">
        <f t="shared" si="92"/>
        <v>0</v>
      </c>
      <c r="AS326" s="20">
        <f t="shared" si="92"/>
        <v>0</v>
      </c>
    </row>
    <row r="327" spans="1:45" x14ac:dyDescent="0.25">
      <c r="A327" s="13">
        <f>IF(MAX(W$2:W327)=W326,"",MAX(W$2:W327))</f>
        <v>72</v>
      </c>
      <c r="B327" s="34" t="s">
        <v>28</v>
      </c>
      <c r="C327" s="20" t="s">
        <v>44</v>
      </c>
      <c r="D327" s="20"/>
      <c r="E327" s="23" t="str">
        <f>IF(H327=Kalenderbasis!AH$11,Kalenderbasis!AK$11,IF(H327=Kalenderbasis!AH$12,Kalenderbasis!AK$12,IF(H327=Kalenderbasis!AH$13,Kalenderbasis!AK$13,IF(H327=Kalenderbasis!AH$14,Kalenderbasis!AK$14,IF(H327=Kalenderbasis!AH$15,Kalenderbasis!AK$15,IF(H327=Kalenderbasis!AH$16,Kalenderbasis!AK$16,IF(H327=Kalenderbasis!AH$17,Kalenderbasis!AK$17,IF(H327=Kalenderbasis!AH$18,Kalenderbasis!AK$18,""))))))))</f>
        <v/>
      </c>
      <c r="F327" s="43" t="str">
        <f>IF(C327="K",MAX(F$2:F326)+1,"")</f>
        <v/>
      </c>
      <c r="G327" s="20">
        <f t="shared" si="97"/>
        <v>5</v>
      </c>
      <c r="H327" s="21">
        <f t="shared" si="89"/>
        <v>45981</v>
      </c>
      <c r="I327" s="24" t="str">
        <f>IF(H327=Kalenderbasis!N$7,"Aschermittwoch",IF(H327=Kalenderbasis!H$7,"Karfreitag",IF(H327=Kalenderbasis!F$7,"Ostersonntag",IF(H327=Kalenderbasis!G$7,"Ostermontag",IF(H327=Kalenderbasis!J$7,"Christi Himmelfahrt",IF(H327=Kalenderbasis!K$7,"Pfingst-Sonntag",IF(H327=Kalenderbasis!L$7,"Pfingst-Montag",IF(H327=Kalenderbasis!M$7,"Fronleichnam",IF(H327=Kalenderbasis!Q$7,Kalenderbasis!Q$8,IF(H327=Kalenderbasis!R$7,Kalenderbasis!R$8,IF(H327=Kalenderbasis!S$7,Kalenderbasis!S$8,IF(H327=Kalenderbasis!T$7,Kalenderbasis!T$8,IF(H327=Kalenderbasis!U$7,Kalenderbasis!U$8,IF(H327=Kalenderbasis!V$7,Kalenderbasis!V$8,IF(H327=Kalenderbasis!W$7,Kalenderbasis!W$8,IF(H327=Kalenderbasis!X$7,Kalenderbasis!X$8,IF(H327=Kalenderbasis!Y$7,Kalenderbasis!Y$8,IF(H327=Kalenderbasis!Z$7,Kalenderbasis!Z$8,IF(H327=Kalenderbasis!AA$7,Kalenderbasis!AA$8,IF(H327=Kalenderbasis!AB$7,Kalenderbasis!AB$8,IF(H327=Kalenderbasis!O$7,Kalenderbasis!O$8,IF(H327=Kalenderbasis!P$7,Kalenderbasis!P$8,""))))))))))))))))))))))</f>
        <v/>
      </c>
      <c r="J327" s="20" t="str">
        <f t="shared" si="94"/>
        <v>Burggraben</v>
      </c>
      <c r="K327" s="25" t="s">
        <v>18</v>
      </c>
      <c r="L327" s="22"/>
      <c r="M327" s="22"/>
      <c r="N327" s="22"/>
      <c r="O327" s="22"/>
      <c r="P327" s="22"/>
      <c r="Q327" s="22"/>
      <c r="R327" s="22"/>
      <c r="S327" s="35"/>
      <c r="U327" s="20" t="str">
        <f t="shared" si="95"/>
        <v/>
      </c>
      <c r="V327" s="13">
        <f t="shared" si="96"/>
        <v>1</v>
      </c>
      <c r="W327" s="13">
        <f>SUM(V$2:V327)</f>
        <v>72</v>
      </c>
      <c r="AA327" s="13">
        <f t="shared" si="86"/>
        <v>0</v>
      </c>
      <c r="AD327" s="20">
        <f t="shared" si="91"/>
        <v>0</v>
      </c>
      <c r="AE327" s="20">
        <f t="shared" si="91"/>
        <v>0</v>
      </c>
      <c r="AF327" s="20">
        <f t="shared" si="90"/>
        <v>0</v>
      </c>
      <c r="AG327" s="20">
        <f t="shared" si="90"/>
        <v>0</v>
      </c>
      <c r="AH327" s="20">
        <f t="shared" si="90"/>
        <v>0</v>
      </c>
      <c r="AI327" s="20">
        <f t="shared" si="90"/>
        <v>0</v>
      </c>
      <c r="AJ327" s="20">
        <f t="shared" si="90"/>
        <v>0</v>
      </c>
      <c r="AK327" s="20"/>
      <c r="AL327" s="20"/>
      <c r="AM327" s="20">
        <f t="shared" si="93"/>
        <v>0</v>
      </c>
      <c r="AN327" s="20">
        <f t="shared" si="92"/>
        <v>1</v>
      </c>
      <c r="AO327" s="20">
        <f t="shared" si="92"/>
        <v>0</v>
      </c>
      <c r="AP327" s="20">
        <f t="shared" si="92"/>
        <v>0</v>
      </c>
      <c r="AQ327" s="20">
        <f t="shared" si="92"/>
        <v>0</v>
      </c>
      <c r="AR327" s="20">
        <f t="shared" si="92"/>
        <v>0</v>
      </c>
      <c r="AS327" s="20">
        <f t="shared" si="92"/>
        <v>0</v>
      </c>
    </row>
    <row r="328" spans="1:45" x14ac:dyDescent="0.25">
      <c r="A328" s="13" t="str">
        <f>IF(MAX(W$2:W328)=W327,"",MAX(W$2:W328))</f>
        <v/>
      </c>
      <c r="B328" s="34"/>
      <c r="C328" s="20"/>
      <c r="D328" s="20"/>
      <c r="E328" s="23" t="str">
        <f>IF(H328=Kalenderbasis!AH$11,Kalenderbasis!AK$11,IF(H328=Kalenderbasis!AH$12,Kalenderbasis!AK$12,IF(H328=Kalenderbasis!AH$13,Kalenderbasis!AK$13,IF(H328=Kalenderbasis!AH$14,Kalenderbasis!AK$14,IF(H328=Kalenderbasis!AH$15,Kalenderbasis!AK$15,IF(H328=Kalenderbasis!AH$16,Kalenderbasis!AK$16,IF(H328=Kalenderbasis!AH$17,Kalenderbasis!AK$17,IF(H328=Kalenderbasis!AH$18,Kalenderbasis!AK$18,""))))))))</f>
        <v/>
      </c>
      <c r="F328" s="43" t="str">
        <f>IF(C328="K",MAX(F$2:F327)+1,"")</f>
        <v/>
      </c>
      <c r="G328" s="20">
        <f t="shared" si="97"/>
        <v>6</v>
      </c>
      <c r="H328" s="21">
        <f t="shared" si="89"/>
        <v>45982</v>
      </c>
      <c r="I328" s="24" t="str">
        <f>IF(H328=Kalenderbasis!N$7,"Aschermittwoch",IF(H328=Kalenderbasis!H$7,"Karfreitag",IF(H328=Kalenderbasis!F$7,"Ostersonntag",IF(H328=Kalenderbasis!G$7,"Ostermontag",IF(H328=Kalenderbasis!J$7,"Christi Himmelfahrt",IF(H328=Kalenderbasis!K$7,"Pfingst-Sonntag",IF(H328=Kalenderbasis!L$7,"Pfingst-Montag",IF(H328=Kalenderbasis!M$7,"Fronleichnam",IF(H328=Kalenderbasis!Q$7,Kalenderbasis!Q$8,IF(H328=Kalenderbasis!R$7,Kalenderbasis!R$8,IF(H328=Kalenderbasis!S$7,Kalenderbasis!S$8,IF(H328=Kalenderbasis!T$7,Kalenderbasis!T$8,IF(H328=Kalenderbasis!U$7,Kalenderbasis!U$8,IF(H328=Kalenderbasis!V$7,Kalenderbasis!V$8,IF(H328=Kalenderbasis!W$7,Kalenderbasis!W$8,IF(H328=Kalenderbasis!X$7,Kalenderbasis!X$8,IF(H328=Kalenderbasis!Y$7,Kalenderbasis!Y$8,IF(H328=Kalenderbasis!Z$7,Kalenderbasis!Z$8,IF(H328=Kalenderbasis!AA$7,Kalenderbasis!AA$8,IF(H328=Kalenderbasis!AB$7,Kalenderbasis!AB$8,IF(H328=Kalenderbasis!O$7,Kalenderbasis!O$8,IF(H328=Kalenderbasis!P$7,Kalenderbasis!P$8,""))))))))))))))))))))))</f>
        <v/>
      </c>
      <c r="J328" s="20" t="str">
        <f t="shared" si="94"/>
        <v/>
      </c>
      <c r="K328" s="25"/>
      <c r="L328" s="22"/>
      <c r="M328" s="22"/>
      <c r="N328" s="22"/>
      <c r="O328" s="22"/>
      <c r="P328" s="22"/>
      <c r="Q328" s="22"/>
      <c r="R328" s="22"/>
      <c r="S328" s="35"/>
      <c r="U328" s="20" t="str">
        <f t="shared" si="95"/>
        <v/>
      </c>
      <c r="V328" s="13">
        <f t="shared" si="96"/>
        <v>0</v>
      </c>
      <c r="W328" s="13">
        <f>SUM(V$2:V328)</f>
        <v>72</v>
      </c>
      <c r="AA328" s="13">
        <f t="shared" si="86"/>
        <v>0</v>
      </c>
      <c r="AD328" s="20">
        <f t="shared" si="91"/>
        <v>0</v>
      </c>
      <c r="AE328" s="20">
        <f t="shared" si="91"/>
        <v>0</v>
      </c>
      <c r="AF328" s="20">
        <f t="shared" si="90"/>
        <v>0</v>
      </c>
      <c r="AG328" s="20">
        <f t="shared" si="90"/>
        <v>0</v>
      </c>
      <c r="AH328" s="20">
        <f t="shared" si="90"/>
        <v>0</v>
      </c>
      <c r="AI328" s="20">
        <f t="shared" si="90"/>
        <v>0</v>
      </c>
      <c r="AJ328" s="20">
        <f t="shared" si="90"/>
        <v>0</v>
      </c>
      <c r="AK328" s="20"/>
      <c r="AL328" s="20"/>
      <c r="AM328" s="20">
        <f t="shared" si="93"/>
        <v>0</v>
      </c>
      <c r="AN328" s="20">
        <f t="shared" si="92"/>
        <v>0</v>
      </c>
      <c r="AO328" s="20">
        <f t="shared" si="92"/>
        <v>0</v>
      </c>
      <c r="AP328" s="20">
        <f t="shared" si="92"/>
        <v>0</v>
      </c>
      <c r="AQ328" s="20">
        <f t="shared" si="92"/>
        <v>0</v>
      </c>
      <c r="AR328" s="20">
        <f t="shared" si="92"/>
        <v>0</v>
      </c>
      <c r="AS328" s="20">
        <f t="shared" si="92"/>
        <v>0</v>
      </c>
    </row>
    <row r="329" spans="1:45" x14ac:dyDescent="0.25">
      <c r="A329" s="13" t="str">
        <f>IF(MAX(W$2:W329)=W328,"",MAX(W$2:W329))</f>
        <v/>
      </c>
      <c r="B329" s="34"/>
      <c r="C329" s="20"/>
      <c r="D329" s="20"/>
      <c r="E329" s="23" t="str">
        <f>IF(H329=Kalenderbasis!AH$11,Kalenderbasis!AK$11,IF(H329=Kalenderbasis!AH$12,Kalenderbasis!AK$12,IF(H329=Kalenderbasis!AH$13,Kalenderbasis!AK$13,IF(H329=Kalenderbasis!AH$14,Kalenderbasis!AK$14,IF(H329=Kalenderbasis!AH$15,Kalenderbasis!AK$15,IF(H329=Kalenderbasis!AH$16,Kalenderbasis!AK$16,IF(H329=Kalenderbasis!AH$17,Kalenderbasis!AK$17,IF(H329=Kalenderbasis!AH$18,Kalenderbasis!AK$18,""))))))))</f>
        <v/>
      </c>
      <c r="F329" s="43" t="str">
        <f>IF(C329="K",MAX(F$2:F328)+1,"")</f>
        <v/>
      </c>
      <c r="G329" s="20">
        <f t="shared" si="97"/>
        <v>7</v>
      </c>
      <c r="H329" s="21">
        <f t="shared" si="89"/>
        <v>45983</v>
      </c>
      <c r="I329" s="24" t="str">
        <f>IF(H329=Kalenderbasis!N$7,"Aschermittwoch",IF(H329=Kalenderbasis!H$7,"Karfreitag",IF(H329=Kalenderbasis!F$7,"Ostersonntag",IF(H329=Kalenderbasis!G$7,"Ostermontag",IF(H329=Kalenderbasis!J$7,"Christi Himmelfahrt",IF(H329=Kalenderbasis!K$7,"Pfingst-Sonntag",IF(H329=Kalenderbasis!L$7,"Pfingst-Montag",IF(H329=Kalenderbasis!M$7,"Fronleichnam",IF(H329=Kalenderbasis!Q$7,Kalenderbasis!Q$8,IF(H329=Kalenderbasis!R$7,Kalenderbasis!R$8,IF(H329=Kalenderbasis!S$7,Kalenderbasis!S$8,IF(H329=Kalenderbasis!T$7,Kalenderbasis!T$8,IF(H329=Kalenderbasis!U$7,Kalenderbasis!U$8,IF(H329=Kalenderbasis!V$7,Kalenderbasis!V$8,IF(H329=Kalenderbasis!W$7,Kalenderbasis!W$8,IF(H329=Kalenderbasis!X$7,Kalenderbasis!X$8,IF(H329=Kalenderbasis!Y$7,Kalenderbasis!Y$8,IF(H329=Kalenderbasis!Z$7,Kalenderbasis!Z$8,IF(H329=Kalenderbasis!AA$7,Kalenderbasis!AA$8,IF(H329=Kalenderbasis!AB$7,Kalenderbasis!AB$8,IF(H329=Kalenderbasis!O$7,Kalenderbasis!O$8,IF(H329=Kalenderbasis!P$7,Kalenderbasis!P$8,""))))))))))))))))))))))</f>
        <v/>
      </c>
      <c r="J329" s="20" t="str">
        <f t="shared" si="94"/>
        <v/>
      </c>
      <c r="K329" s="25"/>
      <c r="L329" s="22"/>
      <c r="M329" s="22"/>
      <c r="N329" s="22"/>
      <c r="O329" s="22"/>
      <c r="P329" s="22"/>
      <c r="Q329" s="22"/>
      <c r="R329" s="22"/>
      <c r="S329" s="35"/>
      <c r="U329" s="20" t="str">
        <f t="shared" si="95"/>
        <v/>
      </c>
      <c r="V329" s="13">
        <f t="shared" si="96"/>
        <v>0</v>
      </c>
      <c r="W329" s="13">
        <f>SUM(V$2:V329)</f>
        <v>72</v>
      </c>
      <c r="AA329" s="13">
        <f t="shared" si="86"/>
        <v>0</v>
      </c>
      <c r="AD329" s="20">
        <f t="shared" si="91"/>
        <v>0</v>
      </c>
      <c r="AE329" s="20">
        <f t="shared" si="91"/>
        <v>0</v>
      </c>
      <c r="AF329" s="20">
        <f t="shared" si="90"/>
        <v>0</v>
      </c>
      <c r="AG329" s="20">
        <f t="shared" si="90"/>
        <v>0</v>
      </c>
      <c r="AH329" s="20">
        <f t="shared" si="90"/>
        <v>0</v>
      </c>
      <c r="AI329" s="20">
        <f t="shared" si="90"/>
        <v>0</v>
      </c>
      <c r="AJ329" s="20">
        <f t="shared" si="90"/>
        <v>0</v>
      </c>
      <c r="AK329" s="20"/>
      <c r="AL329" s="20"/>
      <c r="AM329" s="20">
        <f t="shared" si="93"/>
        <v>0</v>
      </c>
      <c r="AN329" s="20">
        <f t="shared" si="92"/>
        <v>0</v>
      </c>
      <c r="AO329" s="20">
        <f t="shared" si="92"/>
        <v>0</v>
      </c>
      <c r="AP329" s="20">
        <f t="shared" si="92"/>
        <v>0</v>
      </c>
      <c r="AQ329" s="20">
        <f t="shared" si="92"/>
        <v>0</v>
      </c>
      <c r="AR329" s="20">
        <f t="shared" si="92"/>
        <v>0</v>
      </c>
      <c r="AS329" s="20">
        <f t="shared" si="92"/>
        <v>0</v>
      </c>
    </row>
    <row r="330" spans="1:45" x14ac:dyDescent="0.25">
      <c r="A330" s="13" t="str">
        <f>IF(MAX(W$2:W330)=W329,"",MAX(W$2:W330))</f>
        <v/>
      </c>
      <c r="B330" s="34"/>
      <c r="C330" s="20"/>
      <c r="D330" s="20"/>
      <c r="E330" s="23" t="str">
        <f>IF(H330=Kalenderbasis!AH$11,Kalenderbasis!AK$11,IF(H330=Kalenderbasis!AH$12,Kalenderbasis!AK$12,IF(H330=Kalenderbasis!AH$13,Kalenderbasis!AK$13,IF(H330=Kalenderbasis!AH$14,Kalenderbasis!AK$14,IF(H330=Kalenderbasis!AH$15,Kalenderbasis!AK$15,IF(H330=Kalenderbasis!AH$16,Kalenderbasis!AK$16,IF(H330=Kalenderbasis!AH$17,Kalenderbasis!AK$17,IF(H330=Kalenderbasis!AH$18,Kalenderbasis!AK$18,""))))))))</f>
        <v/>
      </c>
      <c r="F330" s="43" t="str">
        <f>IF(C330="K",MAX(F$2:F329)+1,"")</f>
        <v/>
      </c>
      <c r="G330" s="20">
        <f t="shared" si="97"/>
        <v>1</v>
      </c>
      <c r="H330" s="21">
        <f t="shared" si="89"/>
        <v>45984</v>
      </c>
      <c r="I330" s="24" t="str">
        <f>IF(H330=Kalenderbasis!N$7,"Aschermittwoch",IF(H330=Kalenderbasis!H$7,"Karfreitag",IF(H330=Kalenderbasis!F$7,"Ostersonntag",IF(H330=Kalenderbasis!G$7,"Ostermontag",IF(H330=Kalenderbasis!J$7,"Christi Himmelfahrt",IF(H330=Kalenderbasis!K$7,"Pfingst-Sonntag",IF(H330=Kalenderbasis!L$7,"Pfingst-Montag",IF(H330=Kalenderbasis!M$7,"Fronleichnam",IF(H330=Kalenderbasis!Q$7,Kalenderbasis!Q$8,IF(H330=Kalenderbasis!R$7,Kalenderbasis!R$8,IF(H330=Kalenderbasis!S$7,Kalenderbasis!S$8,IF(H330=Kalenderbasis!T$7,Kalenderbasis!T$8,IF(H330=Kalenderbasis!U$7,Kalenderbasis!U$8,IF(H330=Kalenderbasis!V$7,Kalenderbasis!V$8,IF(H330=Kalenderbasis!W$7,Kalenderbasis!W$8,IF(H330=Kalenderbasis!X$7,Kalenderbasis!X$8,IF(H330=Kalenderbasis!Y$7,Kalenderbasis!Y$8,IF(H330=Kalenderbasis!Z$7,Kalenderbasis!Z$8,IF(H330=Kalenderbasis!AA$7,Kalenderbasis!AA$8,IF(H330=Kalenderbasis!AB$7,Kalenderbasis!AB$8,IF(H330=Kalenderbasis!O$7,Kalenderbasis!O$8,IF(H330=Kalenderbasis!P$7,Kalenderbasis!P$8,""))))))))))))))))))))))</f>
        <v/>
      </c>
      <c r="J330" s="20" t="str">
        <f t="shared" si="94"/>
        <v/>
      </c>
      <c r="K330" s="25"/>
      <c r="L330" s="22"/>
      <c r="M330" s="22"/>
      <c r="N330" s="22"/>
      <c r="O330" s="22"/>
      <c r="P330" s="22"/>
      <c r="Q330" s="22"/>
      <c r="R330" s="22"/>
      <c r="S330" s="35"/>
      <c r="U330" s="20" t="str">
        <f t="shared" si="95"/>
        <v/>
      </c>
      <c r="V330" s="13">
        <f t="shared" si="96"/>
        <v>0</v>
      </c>
      <c r="W330" s="13">
        <f>SUM(V$2:V330)</f>
        <v>72</v>
      </c>
      <c r="AA330" s="13">
        <f t="shared" ref="AA330:AA379" si="98">IF(I330="",0,1)</f>
        <v>0</v>
      </c>
      <c r="AD330" s="20">
        <f t="shared" si="91"/>
        <v>0</v>
      </c>
      <c r="AE330" s="20">
        <f t="shared" si="91"/>
        <v>0</v>
      </c>
      <c r="AF330" s="20">
        <f t="shared" si="90"/>
        <v>0</v>
      </c>
      <c r="AG330" s="20">
        <f t="shared" si="90"/>
        <v>0</v>
      </c>
      <c r="AH330" s="20">
        <f t="shared" si="90"/>
        <v>0</v>
      </c>
      <c r="AI330" s="20">
        <f t="shared" si="90"/>
        <v>0</v>
      </c>
      <c r="AJ330" s="20">
        <f t="shared" si="90"/>
        <v>0</v>
      </c>
      <c r="AK330" s="20"/>
      <c r="AL330" s="20"/>
      <c r="AM330" s="20">
        <f t="shared" si="93"/>
        <v>0</v>
      </c>
      <c r="AN330" s="20">
        <f t="shared" si="92"/>
        <v>0</v>
      </c>
      <c r="AO330" s="20">
        <f t="shared" si="92"/>
        <v>0</v>
      </c>
      <c r="AP330" s="20">
        <f t="shared" si="92"/>
        <v>0</v>
      </c>
      <c r="AQ330" s="20">
        <f t="shared" si="92"/>
        <v>0</v>
      </c>
      <c r="AR330" s="20">
        <f t="shared" si="92"/>
        <v>0</v>
      </c>
      <c r="AS330" s="20">
        <f t="shared" si="92"/>
        <v>0</v>
      </c>
    </row>
    <row r="331" spans="1:45" x14ac:dyDescent="0.25">
      <c r="A331" s="13" t="str">
        <f>IF(MAX(W$2:W331)=W330,"",MAX(W$2:W331))</f>
        <v/>
      </c>
      <c r="B331" s="34"/>
      <c r="C331" s="20"/>
      <c r="D331" s="20"/>
      <c r="E331" s="23" t="str">
        <f>IF(H331=Kalenderbasis!AH$11,Kalenderbasis!AK$11,IF(H331=Kalenderbasis!AH$12,Kalenderbasis!AK$12,IF(H331=Kalenderbasis!AH$13,Kalenderbasis!AK$13,IF(H331=Kalenderbasis!AH$14,Kalenderbasis!AK$14,IF(H331=Kalenderbasis!AH$15,Kalenderbasis!AK$15,IF(H331=Kalenderbasis!AH$16,Kalenderbasis!AK$16,IF(H331=Kalenderbasis!AH$17,Kalenderbasis!AK$17,IF(H331=Kalenderbasis!AH$18,Kalenderbasis!AK$18,""))))))))</f>
        <v/>
      </c>
      <c r="F331" s="43" t="str">
        <f>IF(C331="K",MAX(F$2:F330)+1,"")</f>
        <v/>
      </c>
      <c r="G331" s="20">
        <f t="shared" si="97"/>
        <v>2</v>
      </c>
      <c r="H331" s="21">
        <f t="shared" si="89"/>
        <v>45985</v>
      </c>
      <c r="I331" s="24" t="str">
        <f>IF(H331=Kalenderbasis!N$7,"Aschermittwoch",IF(H331=Kalenderbasis!H$7,"Karfreitag",IF(H331=Kalenderbasis!F$7,"Ostersonntag",IF(H331=Kalenderbasis!G$7,"Ostermontag",IF(H331=Kalenderbasis!J$7,"Christi Himmelfahrt",IF(H331=Kalenderbasis!K$7,"Pfingst-Sonntag",IF(H331=Kalenderbasis!L$7,"Pfingst-Montag",IF(H331=Kalenderbasis!M$7,"Fronleichnam",IF(H331=Kalenderbasis!Q$7,Kalenderbasis!Q$8,IF(H331=Kalenderbasis!R$7,Kalenderbasis!R$8,IF(H331=Kalenderbasis!S$7,Kalenderbasis!S$8,IF(H331=Kalenderbasis!T$7,Kalenderbasis!T$8,IF(H331=Kalenderbasis!U$7,Kalenderbasis!U$8,IF(H331=Kalenderbasis!V$7,Kalenderbasis!V$8,IF(H331=Kalenderbasis!W$7,Kalenderbasis!W$8,IF(H331=Kalenderbasis!X$7,Kalenderbasis!X$8,IF(H331=Kalenderbasis!Y$7,Kalenderbasis!Y$8,IF(H331=Kalenderbasis!Z$7,Kalenderbasis!Z$8,IF(H331=Kalenderbasis!AA$7,Kalenderbasis!AA$8,IF(H331=Kalenderbasis!AB$7,Kalenderbasis!AB$8,IF(H331=Kalenderbasis!O$7,Kalenderbasis!O$8,IF(H331=Kalenderbasis!P$7,Kalenderbasis!P$8,""))))))))))))))))))))))</f>
        <v/>
      </c>
      <c r="J331" s="20" t="str">
        <f t="shared" si="94"/>
        <v/>
      </c>
      <c r="K331" s="25"/>
      <c r="L331" s="22"/>
      <c r="M331" s="22"/>
      <c r="N331" s="22"/>
      <c r="O331" s="22"/>
      <c r="P331" s="22"/>
      <c r="Q331" s="22"/>
      <c r="R331" s="22"/>
      <c r="S331" s="35"/>
      <c r="U331" s="20" t="str">
        <f t="shared" si="95"/>
        <v/>
      </c>
      <c r="V331" s="13">
        <f t="shared" si="96"/>
        <v>0</v>
      </c>
      <c r="W331" s="13">
        <f>SUM(V$2:V331)</f>
        <v>72</v>
      </c>
      <c r="AA331" s="13">
        <f t="shared" si="98"/>
        <v>0</v>
      </c>
      <c r="AD331" s="20">
        <f t="shared" si="91"/>
        <v>0</v>
      </c>
      <c r="AE331" s="20">
        <f t="shared" si="91"/>
        <v>0</v>
      </c>
      <c r="AF331" s="20">
        <f t="shared" si="90"/>
        <v>0</v>
      </c>
      <c r="AG331" s="20">
        <f t="shared" si="90"/>
        <v>0</v>
      </c>
      <c r="AH331" s="20">
        <f t="shared" si="90"/>
        <v>0</v>
      </c>
      <c r="AI331" s="20">
        <f t="shared" si="90"/>
        <v>0</v>
      </c>
      <c r="AJ331" s="20">
        <f t="shared" si="90"/>
        <v>0</v>
      </c>
      <c r="AK331" s="20"/>
      <c r="AL331" s="20"/>
      <c r="AM331" s="20">
        <f t="shared" si="93"/>
        <v>0</v>
      </c>
      <c r="AN331" s="20">
        <f t="shared" si="92"/>
        <v>0</v>
      </c>
      <c r="AO331" s="20">
        <f t="shared" si="92"/>
        <v>0</v>
      </c>
      <c r="AP331" s="20">
        <f t="shared" si="92"/>
        <v>0</v>
      </c>
      <c r="AQ331" s="20">
        <f t="shared" si="92"/>
        <v>0</v>
      </c>
      <c r="AR331" s="20">
        <f t="shared" si="92"/>
        <v>0</v>
      </c>
      <c r="AS331" s="20">
        <f t="shared" si="92"/>
        <v>0</v>
      </c>
    </row>
    <row r="332" spans="1:45" x14ac:dyDescent="0.25">
      <c r="A332" s="13" t="str">
        <f>IF(MAX(W$2:W332)=W331,"",MAX(W$2:W332))</f>
        <v/>
      </c>
      <c r="B332" s="34"/>
      <c r="C332" s="20"/>
      <c r="D332" s="20"/>
      <c r="E332" s="23" t="str">
        <f>IF(H332=Kalenderbasis!AH$11,Kalenderbasis!AK$11,IF(H332=Kalenderbasis!AH$12,Kalenderbasis!AK$12,IF(H332=Kalenderbasis!AH$13,Kalenderbasis!AK$13,IF(H332=Kalenderbasis!AH$14,Kalenderbasis!AK$14,IF(H332=Kalenderbasis!AH$15,Kalenderbasis!AK$15,IF(H332=Kalenderbasis!AH$16,Kalenderbasis!AK$16,IF(H332=Kalenderbasis!AH$17,Kalenderbasis!AK$17,IF(H332=Kalenderbasis!AH$18,Kalenderbasis!AK$18,""))))))))</f>
        <v/>
      </c>
      <c r="F332" s="43" t="str">
        <f>IF(C332="K",MAX(F$2:F331)+1,"")</f>
        <v/>
      </c>
      <c r="G332" s="20">
        <f t="shared" si="97"/>
        <v>3</v>
      </c>
      <c r="H332" s="21">
        <f t="shared" si="89"/>
        <v>45986</v>
      </c>
      <c r="I332" s="24" t="str">
        <f>IF(H332=Kalenderbasis!N$7,"Aschermittwoch",IF(H332=Kalenderbasis!H$7,"Karfreitag",IF(H332=Kalenderbasis!F$7,"Ostersonntag",IF(H332=Kalenderbasis!G$7,"Ostermontag",IF(H332=Kalenderbasis!J$7,"Christi Himmelfahrt",IF(H332=Kalenderbasis!K$7,"Pfingst-Sonntag",IF(H332=Kalenderbasis!L$7,"Pfingst-Montag",IF(H332=Kalenderbasis!M$7,"Fronleichnam",IF(H332=Kalenderbasis!Q$7,Kalenderbasis!Q$8,IF(H332=Kalenderbasis!R$7,Kalenderbasis!R$8,IF(H332=Kalenderbasis!S$7,Kalenderbasis!S$8,IF(H332=Kalenderbasis!T$7,Kalenderbasis!T$8,IF(H332=Kalenderbasis!U$7,Kalenderbasis!U$8,IF(H332=Kalenderbasis!V$7,Kalenderbasis!V$8,IF(H332=Kalenderbasis!W$7,Kalenderbasis!W$8,IF(H332=Kalenderbasis!X$7,Kalenderbasis!X$8,IF(H332=Kalenderbasis!Y$7,Kalenderbasis!Y$8,IF(H332=Kalenderbasis!Z$7,Kalenderbasis!Z$8,IF(H332=Kalenderbasis!AA$7,Kalenderbasis!AA$8,IF(H332=Kalenderbasis!AB$7,Kalenderbasis!AB$8,IF(H332=Kalenderbasis!O$7,Kalenderbasis!O$8,IF(H332=Kalenderbasis!P$7,Kalenderbasis!P$8,""))))))))))))))))))))))</f>
        <v/>
      </c>
      <c r="J332" s="20" t="str">
        <f t="shared" si="94"/>
        <v/>
      </c>
      <c r="K332" s="25"/>
      <c r="L332" s="22"/>
      <c r="M332" s="22"/>
      <c r="N332" s="22"/>
      <c r="O332" s="22"/>
      <c r="P332" s="22"/>
      <c r="Q332" s="22"/>
      <c r="R332" s="22"/>
      <c r="S332" s="35"/>
      <c r="U332" s="20" t="str">
        <f t="shared" si="95"/>
        <v/>
      </c>
      <c r="V332" s="13">
        <f t="shared" si="96"/>
        <v>0</v>
      </c>
      <c r="W332" s="13">
        <f>SUM(V$2:V332)</f>
        <v>72</v>
      </c>
      <c r="AA332" s="13">
        <f t="shared" si="98"/>
        <v>0</v>
      </c>
      <c r="AD332" s="20">
        <f t="shared" si="91"/>
        <v>0</v>
      </c>
      <c r="AE332" s="20">
        <f t="shared" si="91"/>
        <v>0</v>
      </c>
      <c r="AF332" s="20">
        <f t="shared" si="90"/>
        <v>0</v>
      </c>
      <c r="AG332" s="20">
        <f t="shared" si="90"/>
        <v>0</v>
      </c>
      <c r="AH332" s="20">
        <f t="shared" si="90"/>
        <v>0</v>
      </c>
      <c r="AI332" s="20">
        <f t="shared" si="90"/>
        <v>0</v>
      </c>
      <c r="AJ332" s="20">
        <f t="shared" si="90"/>
        <v>0</v>
      </c>
      <c r="AK332" s="20"/>
      <c r="AL332" s="20"/>
      <c r="AM332" s="20">
        <f t="shared" si="93"/>
        <v>0</v>
      </c>
      <c r="AN332" s="20">
        <f t="shared" si="92"/>
        <v>0</v>
      </c>
      <c r="AO332" s="20">
        <f t="shared" si="92"/>
        <v>0</v>
      </c>
      <c r="AP332" s="20">
        <f t="shared" si="92"/>
        <v>0</v>
      </c>
      <c r="AQ332" s="20">
        <f t="shared" si="92"/>
        <v>0</v>
      </c>
      <c r="AR332" s="20">
        <f t="shared" si="92"/>
        <v>0</v>
      </c>
      <c r="AS332" s="20">
        <f t="shared" si="92"/>
        <v>0</v>
      </c>
    </row>
    <row r="333" spans="1:45" x14ac:dyDescent="0.25">
      <c r="A333" s="13" t="str">
        <f>IF(MAX(W$2:W333)=W332,"",MAX(W$2:W333))</f>
        <v/>
      </c>
      <c r="B333" s="34"/>
      <c r="C333" s="20"/>
      <c r="D333" s="20"/>
      <c r="E333" s="23" t="str">
        <f>IF(H333=Kalenderbasis!AH$11,Kalenderbasis!AK$11,IF(H333=Kalenderbasis!AH$12,Kalenderbasis!AK$12,IF(H333=Kalenderbasis!AH$13,Kalenderbasis!AK$13,IF(H333=Kalenderbasis!AH$14,Kalenderbasis!AK$14,IF(H333=Kalenderbasis!AH$15,Kalenderbasis!AK$15,IF(H333=Kalenderbasis!AH$16,Kalenderbasis!AK$16,IF(H333=Kalenderbasis!AH$17,Kalenderbasis!AK$17,IF(H333=Kalenderbasis!AH$18,Kalenderbasis!AK$18,""))))))))</f>
        <v/>
      </c>
      <c r="F333" s="43" t="str">
        <f>IF(C333="K",MAX(F$2:F332)+1,"")</f>
        <v/>
      </c>
      <c r="G333" s="20">
        <f t="shared" si="97"/>
        <v>4</v>
      </c>
      <c r="H333" s="21">
        <f t="shared" si="89"/>
        <v>45987</v>
      </c>
      <c r="I333" s="24" t="str">
        <f>IF(H333=Kalenderbasis!N$7,"Aschermittwoch",IF(H333=Kalenderbasis!H$7,"Karfreitag",IF(H333=Kalenderbasis!F$7,"Ostersonntag",IF(H333=Kalenderbasis!G$7,"Ostermontag",IF(H333=Kalenderbasis!J$7,"Christi Himmelfahrt",IF(H333=Kalenderbasis!K$7,"Pfingst-Sonntag",IF(H333=Kalenderbasis!L$7,"Pfingst-Montag",IF(H333=Kalenderbasis!M$7,"Fronleichnam",IF(H333=Kalenderbasis!Q$7,Kalenderbasis!Q$8,IF(H333=Kalenderbasis!R$7,Kalenderbasis!R$8,IF(H333=Kalenderbasis!S$7,Kalenderbasis!S$8,IF(H333=Kalenderbasis!T$7,Kalenderbasis!T$8,IF(H333=Kalenderbasis!U$7,Kalenderbasis!U$8,IF(H333=Kalenderbasis!V$7,Kalenderbasis!V$8,IF(H333=Kalenderbasis!W$7,Kalenderbasis!W$8,IF(H333=Kalenderbasis!X$7,Kalenderbasis!X$8,IF(H333=Kalenderbasis!Y$7,Kalenderbasis!Y$8,IF(H333=Kalenderbasis!Z$7,Kalenderbasis!Z$8,IF(H333=Kalenderbasis!AA$7,Kalenderbasis!AA$8,IF(H333=Kalenderbasis!AB$7,Kalenderbasis!AB$8,IF(H333=Kalenderbasis!O$7,Kalenderbasis!O$8,IF(H333=Kalenderbasis!P$7,Kalenderbasis!P$8,""))))))))))))))))))))))</f>
        <v/>
      </c>
      <c r="J333" s="20" t="str">
        <f t="shared" si="94"/>
        <v/>
      </c>
      <c r="K333" s="25"/>
      <c r="L333" s="22"/>
      <c r="M333" s="22"/>
      <c r="N333" s="22"/>
      <c r="O333" s="22"/>
      <c r="P333" s="22"/>
      <c r="Q333" s="22"/>
      <c r="R333" s="22"/>
      <c r="S333" s="35"/>
      <c r="U333" s="20" t="str">
        <f t="shared" si="95"/>
        <v/>
      </c>
      <c r="V333" s="13">
        <f t="shared" si="96"/>
        <v>0</v>
      </c>
      <c r="W333" s="13">
        <f>SUM(V$2:V333)</f>
        <v>72</v>
      </c>
      <c r="AA333" s="13">
        <f t="shared" si="98"/>
        <v>0</v>
      </c>
      <c r="AD333" s="20">
        <f t="shared" si="91"/>
        <v>0</v>
      </c>
      <c r="AE333" s="20">
        <f t="shared" si="91"/>
        <v>0</v>
      </c>
      <c r="AF333" s="20">
        <f t="shared" si="90"/>
        <v>0</v>
      </c>
      <c r="AG333" s="20">
        <f t="shared" si="90"/>
        <v>0</v>
      </c>
      <c r="AH333" s="20">
        <f t="shared" si="90"/>
        <v>0</v>
      </c>
      <c r="AI333" s="20">
        <f t="shared" si="90"/>
        <v>0</v>
      </c>
      <c r="AJ333" s="20">
        <f t="shared" si="90"/>
        <v>0</v>
      </c>
      <c r="AK333" s="20"/>
      <c r="AL333" s="20"/>
      <c r="AM333" s="20">
        <f t="shared" si="93"/>
        <v>0</v>
      </c>
      <c r="AN333" s="20">
        <f t="shared" si="92"/>
        <v>0</v>
      </c>
      <c r="AO333" s="20">
        <f t="shared" si="92"/>
        <v>0</v>
      </c>
      <c r="AP333" s="20">
        <f t="shared" si="92"/>
        <v>0</v>
      </c>
      <c r="AQ333" s="20">
        <f t="shared" si="92"/>
        <v>0</v>
      </c>
      <c r="AR333" s="20">
        <f t="shared" si="92"/>
        <v>0</v>
      </c>
      <c r="AS333" s="20">
        <f t="shared" si="92"/>
        <v>0</v>
      </c>
    </row>
    <row r="334" spans="1:45" x14ac:dyDescent="0.25">
      <c r="A334" s="13">
        <f>IF(MAX(W$2:W334)=W333,"",MAX(W$2:W334))</f>
        <v>73</v>
      </c>
      <c r="B334" s="34" t="s">
        <v>28</v>
      </c>
      <c r="C334" s="20" t="s">
        <v>29</v>
      </c>
      <c r="D334" s="20"/>
      <c r="E334" s="23" t="str">
        <f>IF(H334=Kalenderbasis!AH$11,Kalenderbasis!AK$11,IF(H334=Kalenderbasis!AH$12,Kalenderbasis!AK$12,IF(H334=Kalenderbasis!AH$13,Kalenderbasis!AK$13,IF(H334=Kalenderbasis!AH$14,Kalenderbasis!AK$14,IF(H334=Kalenderbasis!AH$15,Kalenderbasis!AK$15,IF(H334=Kalenderbasis!AH$16,Kalenderbasis!AK$16,IF(H334=Kalenderbasis!AH$17,Kalenderbasis!AK$17,IF(H334=Kalenderbasis!AH$18,Kalenderbasis!AK$18,""))))))))</f>
        <v/>
      </c>
      <c r="F334" s="43">
        <f>IF(C334="K",MAX(F$2:F333)+1,"")</f>
        <v>1291</v>
      </c>
      <c r="G334" s="20">
        <f t="shared" si="97"/>
        <v>5</v>
      </c>
      <c r="H334" s="21">
        <f t="shared" si="89"/>
        <v>45988</v>
      </c>
      <c r="I334" s="24" t="str">
        <f>IF(H334=Kalenderbasis!N$7,"Aschermittwoch",IF(H334=Kalenderbasis!H$7,"Karfreitag",IF(H334=Kalenderbasis!F$7,"Ostersonntag",IF(H334=Kalenderbasis!G$7,"Ostermontag",IF(H334=Kalenderbasis!J$7,"Christi Himmelfahrt",IF(H334=Kalenderbasis!K$7,"Pfingst-Sonntag",IF(H334=Kalenderbasis!L$7,"Pfingst-Montag",IF(H334=Kalenderbasis!M$7,"Fronleichnam",IF(H334=Kalenderbasis!Q$7,Kalenderbasis!Q$8,IF(H334=Kalenderbasis!R$7,Kalenderbasis!R$8,IF(H334=Kalenderbasis!S$7,Kalenderbasis!S$8,IF(H334=Kalenderbasis!T$7,Kalenderbasis!T$8,IF(H334=Kalenderbasis!U$7,Kalenderbasis!U$8,IF(H334=Kalenderbasis!V$7,Kalenderbasis!V$8,IF(H334=Kalenderbasis!W$7,Kalenderbasis!W$8,IF(H334=Kalenderbasis!X$7,Kalenderbasis!X$8,IF(H334=Kalenderbasis!Y$7,Kalenderbasis!Y$8,IF(H334=Kalenderbasis!Z$7,Kalenderbasis!Z$8,IF(H334=Kalenderbasis!AA$7,Kalenderbasis!AA$8,IF(H334=Kalenderbasis!AB$7,Kalenderbasis!AB$8,IF(H334=Kalenderbasis!O$7,Kalenderbasis!O$8,IF(H334=Kalenderbasis!P$7,Kalenderbasis!P$8,""))))))))))))))))))))))</f>
        <v/>
      </c>
      <c r="J334" s="20" t="s">
        <v>57</v>
      </c>
      <c r="K334" s="25" t="s">
        <v>18</v>
      </c>
      <c r="L334" s="22"/>
      <c r="M334" s="22"/>
      <c r="N334" s="22"/>
      <c r="O334" s="22"/>
      <c r="P334" s="22"/>
      <c r="Q334" s="22"/>
      <c r="R334" s="22"/>
      <c r="S334" s="35"/>
      <c r="U334" s="20" t="str">
        <f t="shared" si="95"/>
        <v/>
      </c>
      <c r="V334" s="13">
        <f t="shared" si="96"/>
        <v>1</v>
      </c>
      <c r="W334" s="13">
        <f>SUM(V$2:V334)</f>
        <v>73</v>
      </c>
      <c r="AA334" s="13">
        <f t="shared" si="98"/>
        <v>0</v>
      </c>
      <c r="AD334" s="20">
        <f t="shared" si="91"/>
        <v>0</v>
      </c>
      <c r="AE334" s="20">
        <f t="shared" si="91"/>
        <v>1</v>
      </c>
      <c r="AF334" s="20">
        <f t="shared" si="90"/>
        <v>0</v>
      </c>
      <c r="AG334" s="20">
        <f t="shared" si="90"/>
        <v>0</v>
      </c>
      <c r="AH334" s="20">
        <f t="shared" si="90"/>
        <v>0</v>
      </c>
      <c r="AI334" s="20">
        <f t="shared" si="90"/>
        <v>0</v>
      </c>
      <c r="AJ334" s="20">
        <f t="shared" si="90"/>
        <v>0</v>
      </c>
      <c r="AK334" s="20"/>
      <c r="AL334" s="20"/>
      <c r="AM334" s="20">
        <f t="shared" si="93"/>
        <v>0</v>
      </c>
      <c r="AN334" s="20">
        <f t="shared" si="92"/>
        <v>0</v>
      </c>
      <c r="AO334" s="20">
        <f t="shared" si="92"/>
        <v>0</v>
      </c>
      <c r="AP334" s="20">
        <f t="shared" si="92"/>
        <v>0</v>
      </c>
      <c r="AQ334" s="20">
        <f t="shared" si="92"/>
        <v>0</v>
      </c>
      <c r="AR334" s="20">
        <f t="shared" si="92"/>
        <v>0</v>
      </c>
      <c r="AS334" s="20">
        <f t="shared" si="92"/>
        <v>0</v>
      </c>
    </row>
    <row r="335" spans="1:45" x14ac:dyDescent="0.25">
      <c r="A335" s="13" t="str">
        <f>IF(MAX(W$2:W335)=W334,"",MAX(W$2:W335))</f>
        <v/>
      </c>
      <c r="B335" s="34"/>
      <c r="C335" s="20"/>
      <c r="D335" s="20"/>
      <c r="E335" s="23" t="str">
        <f>IF(H335=Kalenderbasis!AH$11,Kalenderbasis!AK$11,IF(H335=Kalenderbasis!AH$12,Kalenderbasis!AK$12,IF(H335=Kalenderbasis!AH$13,Kalenderbasis!AK$13,IF(H335=Kalenderbasis!AH$14,Kalenderbasis!AK$14,IF(H335=Kalenderbasis!AH$15,Kalenderbasis!AK$15,IF(H335=Kalenderbasis!AH$16,Kalenderbasis!AK$16,IF(H335=Kalenderbasis!AH$17,Kalenderbasis!AK$17,IF(H335=Kalenderbasis!AH$18,Kalenderbasis!AK$18,""))))))))</f>
        <v/>
      </c>
      <c r="F335" s="43" t="str">
        <f>IF(C335="K",MAX(F$2:F334)+1,"")</f>
        <v/>
      </c>
      <c r="G335" s="20">
        <f t="shared" si="97"/>
        <v>6</v>
      </c>
      <c r="H335" s="21">
        <f t="shared" si="89"/>
        <v>45989</v>
      </c>
      <c r="I335" s="24" t="str">
        <f>IF(H335=Kalenderbasis!N$7,"Aschermittwoch",IF(H335=Kalenderbasis!H$7,"Karfreitag",IF(H335=Kalenderbasis!F$7,"Ostersonntag",IF(H335=Kalenderbasis!G$7,"Ostermontag",IF(H335=Kalenderbasis!J$7,"Christi Himmelfahrt",IF(H335=Kalenderbasis!K$7,"Pfingst-Sonntag",IF(H335=Kalenderbasis!L$7,"Pfingst-Montag",IF(H335=Kalenderbasis!M$7,"Fronleichnam",IF(H335=Kalenderbasis!Q$7,Kalenderbasis!Q$8,IF(H335=Kalenderbasis!R$7,Kalenderbasis!R$8,IF(H335=Kalenderbasis!S$7,Kalenderbasis!S$8,IF(H335=Kalenderbasis!T$7,Kalenderbasis!T$8,IF(H335=Kalenderbasis!U$7,Kalenderbasis!U$8,IF(H335=Kalenderbasis!V$7,Kalenderbasis!V$8,IF(H335=Kalenderbasis!W$7,Kalenderbasis!W$8,IF(H335=Kalenderbasis!X$7,Kalenderbasis!X$8,IF(H335=Kalenderbasis!Y$7,Kalenderbasis!Y$8,IF(H335=Kalenderbasis!Z$7,Kalenderbasis!Z$8,IF(H335=Kalenderbasis!AA$7,Kalenderbasis!AA$8,IF(H335=Kalenderbasis!AB$7,Kalenderbasis!AB$8,IF(H335=Kalenderbasis!O$7,Kalenderbasis!O$8,IF(H335=Kalenderbasis!P$7,Kalenderbasis!P$8,""))))))))))))))))))))))</f>
        <v/>
      </c>
      <c r="J335" s="20" t="str">
        <f t="shared" si="94"/>
        <v/>
      </c>
      <c r="K335" s="25"/>
      <c r="L335" s="22"/>
      <c r="M335" s="22"/>
      <c r="N335" s="22"/>
      <c r="O335" s="22"/>
      <c r="P335" s="22"/>
      <c r="Q335" s="22"/>
      <c r="R335" s="22"/>
      <c r="S335" s="35"/>
      <c r="U335" s="20" t="str">
        <f t="shared" si="95"/>
        <v/>
      </c>
      <c r="V335" s="13">
        <f t="shared" si="96"/>
        <v>0</v>
      </c>
      <c r="W335" s="13">
        <f>SUM(V$2:V335)</f>
        <v>73</v>
      </c>
      <c r="AA335" s="13">
        <f t="shared" si="98"/>
        <v>0</v>
      </c>
      <c r="AD335" s="20">
        <f t="shared" si="91"/>
        <v>0</v>
      </c>
      <c r="AE335" s="20">
        <f t="shared" si="91"/>
        <v>0</v>
      </c>
      <c r="AF335" s="20">
        <f t="shared" si="90"/>
        <v>0</v>
      </c>
      <c r="AG335" s="20">
        <f t="shared" si="90"/>
        <v>0</v>
      </c>
      <c r="AH335" s="20">
        <f t="shared" si="90"/>
        <v>0</v>
      </c>
      <c r="AI335" s="20">
        <f t="shared" si="90"/>
        <v>0</v>
      </c>
      <c r="AJ335" s="20">
        <f t="shared" si="90"/>
        <v>0</v>
      </c>
      <c r="AK335" s="20"/>
      <c r="AL335" s="20"/>
      <c r="AM335" s="20">
        <f t="shared" si="93"/>
        <v>0</v>
      </c>
      <c r="AN335" s="20">
        <f t="shared" si="92"/>
        <v>0</v>
      </c>
      <c r="AO335" s="20">
        <f t="shared" si="92"/>
        <v>0</v>
      </c>
      <c r="AP335" s="20">
        <f t="shared" si="92"/>
        <v>0</v>
      </c>
      <c r="AQ335" s="20">
        <f t="shared" si="92"/>
        <v>0</v>
      </c>
      <c r="AR335" s="20">
        <f t="shared" si="92"/>
        <v>0</v>
      </c>
      <c r="AS335" s="20">
        <f t="shared" si="92"/>
        <v>0</v>
      </c>
    </row>
    <row r="336" spans="1:45" x14ac:dyDescent="0.25">
      <c r="A336" s="13" t="str">
        <f>IF(MAX(W$2:W336)=W335,"",MAX(W$2:W336))</f>
        <v/>
      </c>
      <c r="B336" s="34"/>
      <c r="C336" s="20"/>
      <c r="D336" s="20"/>
      <c r="E336" s="23" t="str">
        <f>IF(H336=Kalenderbasis!AH$11,Kalenderbasis!AK$11,IF(H336=Kalenderbasis!AH$12,Kalenderbasis!AK$12,IF(H336=Kalenderbasis!AH$13,Kalenderbasis!AK$13,IF(H336=Kalenderbasis!AH$14,Kalenderbasis!AK$14,IF(H336=Kalenderbasis!AH$15,Kalenderbasis!AK$15,IF(H336=Kalenderbasis!AH$16,Kalenderbasis!AK$16,IF(H336=Kalenderbasis!AH$17,Kalenderbasis!AK$17,IF(H336=Kalenderbasis!AH$18,Kalenderbasis!AK$18,""))))))))</f>
        <v/>
      </c>
      <c r="F336" s="43" t="str">
        <f>IF(C336="K",MAX(F$2:F335)+1,"")</f>
        <v/>
      </c>
      <c r="G336" s="20">
        <f t="shared" si="97"/>
        <v>7</v>
      </c>
      <c r="H336" s="21">
        <f t="shared" si="89"/>
        <v>45990</v>
      </c>
      <c r="I336" s="24" t="str">
        <f>IF(H336=Kalenderbasis!N$7,"Aschermittwoch",IF(H336=Kalenderbasis!H$7,"Karfreitag",IF(H336=Kalenderbasis!F$7,"Ostersonntag",IF(H336=Kalenderbasis!G$7,"Ostermontag",IF(H336=Kalenderbasis!J$7,"Christi Himmelfahrt",IF(H336=Kalenderbasis!K$7,"Pfingst-Sonntag",IF(H336=Kalenderbasis!L$7,"Pfingst-Montag",IF(H336=Kalenderbasis!M$7,"Fronleichnam",IF(H336=Kalenderbasis!Q$7,Kalenderbasis!Q$8,IF(H336=Kalenderbasis!R$7,Kalenderbasis!R$8,IF(H336=Kalenderbasis!S$7,Kalenderbasis!S$8,IF(H336=Kalenderbasis!T$7,Kalenderbasis!T$8,IF(H336=Kalenderbasis!U$7,Kalenderbasis!U$8,IF(H336=Kalenderbasis!V$7,Kalenderbasis!V$8,IF(H336=Kalenderbasis!W$7,Kalenderbasis!W$8,IF(H336=Kalenderbasis!X$7,Kalenderbasis!X$8,IF(H336=Kalenderbasis!Y$7,Kalenderbasis!Y$8,IF(H336=Kalenderbasis!Z$7,Kalenderbasis!Z$8,IF(H336=Kalenderbasis!AA$7,Kalenderbasis!AA$8,IF(H336=Kalenderbasis!AB$7,Kalenderbasis!AB$8,IF(H336=Kalenderbasis!O$7,Kalenderbasis!O$8,IF(H336=Kalenderbasis!P$7,Kalenderbasis!P$8,""))))))))))))))))))))))</f>
        <v/>
      </c>
      <c r="J336" s="20" t="str">
        <f t="shared" si="94"/>
        <v/>
      </c>
      <c r="K336" s="25"/>
      <c r="L336" s="22"/>
      <c r="M336" s="22"/>
      <c r="N336" s="22"/>
      <c r="O336" s="22"/>
      <c r="P336" s="22"/>
      <c r="Q336" s="22"/>
      <c r="R336" s="22"/>
      <c r="S336" s="35"/>
      <c r="U336" s="20" t="str">
        <f t="shared" si="95"/>
        <v/>
      </c>
      <c r="V336" s="13">
        <f t="shared" si="96"/>
        <v>0</v>
      </c>
      <c r="W336" s="13">
        <f>SUM(V$2:V336)</f>
        <v>73</v>
      </c>
      <c r="AA336" s="13">
        <f t="shared" si="98"/>
        <v>0</v>
      </c>
      <c r="AD336" s="20">
        <f t="shared" si="91"/>
        <v>0</v>
      </c>
      <c r="AE336" s="20">
        <f t="shared" si="91"/>
        <v>0</v>
      </c>
      <c r="AF336" s="20">
        <f t="shared" si="90"/>
        <v>0</v>
      </c>
      <c r="AG336" s="20">
        <f t="shared" si="90"/>
        <v>0</v>
      </c>
      <c r="AH336" s="20">
        <f t="shared" si="90"/>
        <v>0</v>
      </c>
      <c r="AI336" s="20">
        <f t="shared" si="90"/>
        <v>0</v>
      </c>
      <c r="AJ336" s="20">
        <f t="shared" si="90"/>
        <v>0</v>
      </c>
      <c r="AK336" s="20"/>
      <c r="AL336" s="20"/>
      <c r="AM336" s="20">
        <f t="shared" si="93"/>
        <v>0</v>
      </c>
      <c r="AN336" s="20">
        <f t="shared" si="92"/>
        <v>0</v>
      </c>
      <c r="AO336" s="20">
        <f t="shared" si="92"/>
        <v>0</v>
      </c>
      <c r="AP336" s="20">
        <f t="shared" si="92"/>
        <v>0</v>
      </c>
      <c r="AQ336" s="20">
        <f t="shared" si="92"/>
        <v>0</v>
      </c>
      <c r="AR336" s="20">
        <f t="shared" si="92"/>
        <v>0</v>
      </c>
      <c r="AS336" s="20">
        <f t="shared" si="92"/>
        <v>0</v>
      </c>
    </row>
    <row r="337" spans="1:45" x14ac:dyDescent="0.25">
      <c r="A337" s="13" t="str">
        <f>IF(MAX(W$2:W337)=W336,"",MAX(W$2:W337))</f>
        <v/>
      </c>
      <c r="B337" s="34"/>
      <c r="C337" s="20"/>
      <c r="D337" s="20"/>
      <c r="E337" s="23" t="str">
        <f>IF(H337=Kalenderbasis!AH$11,Kalenderbasis!AK$11,IF(H337=Kalenderbasis!AH$12,Kalenderbasis!AK$12,IF(H337=Kalenderbasis!AH$13,Kalenderbasis!AK$13,IF(H337=Kalenderbasis!AH$14,Kalenderbasis!AK$14,IF(H337=Kalenderbasis!AH$15,Kalenderbasis!AK$15,IF(H337=Kalenderbasis!AH$16,Kalenderbasis!AK$16,IF(H337=Kalenderbasis!AH$17,Kalenderbasis!AK$17,IF(H337=Kalenderbasis!AH$18,Kalenderbasis!AK$18,""))))))))</f>
        <v/>
      </c>
      <c r="F337" s="43" t="str">
        <f>IF(C337="K",MAX(F$2:F336)+1,"")</f>
        <v/>
      </c>
      <c r="G337" s="20">
        <f t="shared" si="97"/>
        <v>1</v>
      </c>
      <c r="H337" s="21">
        <f t="shared" si="89"/>
        <v>45991</v>
      </c>
      <c r="I337" s="24" t="str">
        <f>IF(H337=Kalenderbasis!N$7,"Aschermittwoch",IF(H337=Kalenderbasis!H$7,"Karfreitag",IF(H337=Kalenderbasis!F$7,"Ostersonntag",IF(H337=Kalenderbasis!G$7,"Ostermontag",IF(H337=Kalenderbasis!J$7,"Christi Himmelfahrt",IF(H337=Kalenderbasis!K$7,"Pfingst-Sonntag",IF(H337=Kalenderbasis!L$7,"Pfingst-Montag",IF(H337=Kalenderbasis!M$7,"Fronleichnam",IF(H337=Kalenderbasis!Q$7,Kalenderbasis!Q$8,IF(H337=Kalenderbasis!R$7,Kalenderbasis!R$8,IF(H337=Kalenderbasis!S$7,Kalenderbasis!S$8,IF(H337=Kalenderbasis!T$7,Kalenderbasis!T$8,IF(H337=Kalenderbasis!U$7,Kalenderbasis!U$8,IF(H337=Kalenderbasis!V$7,Kalenderbasis!V$8,IF(H337=Kalenderbasis!W$7,Kalenderbasis!W$8,IF(H337=Kalenderbasis!X$7,Kalenderbasis!X$8,IF(H337=Kalenderbasis!Y$7,Kalenderbasis!Y$8,IF(H337=Kalenderbasis!Z$7,Kalenderbasis!Z$8,IF(H337=Kalenderbasis!AA$7,Kalenderbasis!AA$8,IF(H337=Kalenderbasis!AB$7,Kalenderbasis!AB$8,IF(H337=Kalenderbasis!O$7,Kalenderbasis!O$8,IF(H337=Kalenderbasis!P$7,Kalenderbasis!P$8,""))))))))))))))))))))))</f>
        <v/>
      </c>
      <c r="J337" s="20" t="str">
        <f t="shared" si="94"/>
        <v/>
      </c>
      <c r="K337" s="25"/>
      <c r="L337" s="22"/>
      <c r="M337" s="22"/>
      <c r="N337" s="22"/>
      <c r="O337" s="22"/>
      <c r="P337" s="22"/>
      <c r="Q337" s="22"/>
      <c r="R337" s="22"/>
      <c r="S337" s="35"/>
      <c r="U337" s="20" t="str">
        <f t="shared" si="95"/>
        <v/>
      </c>
      <c r="V337" s="13">
        <f t="shared" si="96"/>
        <v>0</v>
      </c>
      <c r="W337" s="13">
        <f>SUM(V$2:V337)</f>
        <v>73</v>
      </c>
      <c r="AA337" s="13">
        <f t="shared" si="98"/>
        <v>0</v>
      </c>
      <c r="AD337" s="20">
        <f t="shared" si="91"/>
        <v>0</v>
      </c>
      <c r="AE337" s="20">
        <f t="shared" si="91"/>
        <v>0</v>
      </c>
      <c r="AF337" s="20">
        <f t="shared" si="90"/>
        <v>0</v>
      </c>
      <c r="AG337" s="20">
        <f t="shared" si="90"/>
        <v>0</v>
      </c>
      <c r="AH337" s="20">
        <f t="shared" si="90"/>
        <v>0</v>
      </c>
      <c r="AI337" s="20">
        <f t="shared" si="90"/>
        <v>0</v>
      </c>
      <c r="AJ337" s="20">
        <f t="shared" si="90"/>
        <v>0</v>
      </c>
      <c r="AK337" s="20"/>
      <c r="AL337" s="20"/>
      <c r="AM337" s="20">
        <f t="shared" si="93"/>
        <v>0</v>
      </c>
      <c r="AN337" s="20">
        <f t="shared" si="92"/>
        <v>0</v>
      </c>
      <c r="AO337" s="20">
        <f t="shared" si="92"/>
        <v>0</v>
      </c>
      <c r="AP337" s="20">
        <f t="shared" si="92"/>
        <v>0</v>
      </c>
      <c r="AQ337" s="20">
        <f t="shared" si="92"/>
        <v>0</v>
      </c>
      <c r="AR337" s="20">
        <f t="shared" si="92"/>
        <v>0</v>
      </c>
      <c r="AS337" s="20">
        <f t="shared" si="92"/>
        <v>0</v>
      </c>
    </row>
    <row r="338" spans="1:45" x14ac:dyDescent="0.25">
      <c r="A338" s="13" t="str">
        <f>IF(MAX(W$2:W338)=W337,"",MAX(W$2:W338))</f>
        <v/>
      </c>
      <c r="B338" s="34"/>
      <c r="C338" s="20"/>
      <c r="D338" s="20"/>
      <c r="E338" s="23" t="str">
        <f>IF(H338=Kalenderbasis!AH$11,Kalenderbasis!AK$11,IF(H338=Kalenderbasis!AH$12,Kalenderbasis!AK$12,IF(H338=Kalenderbasis!AH$13,Kalenderbasis!AK$13,IF(H338=Kalenderbasis!AH$14,Kalenderbasis!AK$14,IF(H338=Kalenderbasis!AH$15,Kalenderbasis!AK$15,IF(H338=Kalenderbasis!AH$16,Kalenderbasis!AK$16,IF(H338=Kalenderbasis!AH$17,Kalenderbasis!AK$17,IF(H338=Kalenderbasis!AH$18,Kalenderbasis!AK$18,""))))))))</f>
        <v/>
      </c>
      <c r="F338" s="43" t="str">
        <f>IF(C338="K",MAX(F$2:F337)+1,"")</f>
        <v/>
      </c>
      <c r="G338" s="20">
        <f t="shared" si="97"/>
        <v>2</v>
      </c>
      <c r="H338" s="21">
        <f t="shared" si="89"/>
        <v>45992</v>
      </c>
      <c r="I338" s="24" t="str">
        <f>IF(H338=Kalenderbasis!N$7,"Aschermittwoch",IF(H338=Kalenderbasis!H$7,"Karfreitag",IF(H338=Kalenderbasis!F$7,"Ostersonntag",IF(H338=Kalenderbasis!G$7,"Ostermontag",IF(H338=Kalenderbasis!J$7,"Christi Himmelfahrt",IF(H338=Kalenderbasis!K$7,"Pfingst-Sonntag",IF(H338=Kalenderbasis!L$7,"Pfingst-Montag",IF(H338=Kalenderbasis!M$7,"Fronleichnam",IF(H338=Kalenderbasis!Q$7,Kalenderbasis!Q$8,IF(H338=Kalenderbasis!R$7,Kalenderbasis!R$8,IF(H338=Kalenderbasis!S$7,Kalenderbasis!S$8,IF(H338=Kalenderbasis!T$7,Kalenderbasis!T$8,IF(H338=Kalenderbasis!U$7,Kalenderbasis!U$8,IF(H338=Kalenderbasis!V$7,Kalenderbasis!V$8,IF(H338=Kalenderbasis!W$7,Kalenderbasis!W$8,IF(H338=Kalenderbasis!X$7,Kalenderbasis!X$8,IF(H338=Kalenderbasis!Y$7,Kalenderbasis!Y$8,IF(H338=Kalenderbasis!Z$7,Kalenderbasis!Z$8,IF(H338=Kalenderbasis!AA$7,Kalenderbasis!AA$8,IF(H338=Kalenderbasis!AB$7,Kalenderbasis!AB$8,IF(H338=Kalenderbasis!O$7,Kalenderbasis!O$8,IF(H338=Kalenderbasis!P$7,Kalenderbasis!P$8,""))))))))))))))))))))))</f>
        <v/>
      </c>
      <c r="J338" s="20" t="str">
        <f t="shared" si="94"/>
        <v/>
      </c>
      <c r="K338" s="25"/>
      <c r="L338" s="22"/>
      <c r="M338" s="22"/>
      <c r="N338" s="22"/>
      <c r="O338" s="22"/>
      <c r="P338" s="22"/>
      <c r="Q338" s="22"/>
      <c r="R338" s="22"/>
      <c r="S338" s="35"/>
      <c r="U338" s="20" t="str">
        <f t="shared" si="95"/>
        <v/>
      </c>
      <c r="V338" s="13">
        <f t="shared" si="96"/>
        <v>0</v>
      </c>
      <c r="W338" s="13">
        <f>SUM(V$2:V338)</f>
        <v>73</v>
      </c>
      <c r="AA338" s="13">
        <f t="shared" si="98"/>
        <v>0</v>
      </c>
      <c r="AD338" s="20">
        <f t="shared" si="91"/>
        <v>0</v>
      </c>
      <c r="AE338" s="20">
        <f t="shared" si="91"/>
        <v>0</v>
      </c>
      <c r="AF338" s="20">
        <f t="shared" si="90"/>
        <v>0</v>
      </c>
      <c r="AG338" s="20">
        <f t="shared" si="90"/>
        <v>0</v>
      </c>
      <c r="AH338" s="20">
        <f t="shared" si="90"/>
        <v>0</v>
      </c>
      <c r="AI338" s="20">
        <f t="shared" si="90"/>
        <v>0</v>
      </c>
      <c r="AJ338" s="20">
        <f t="shared" si="90"/>
        <v>0</v>
      </c>
      <c r="AK338" s="20"/>
      <c r="AL338" s="20"/>
      <c r="AM338" s="20">
        <f t="shared" si="93"/>
        <v>0</v>
      </c>
      <c r="AN338" s="20">
        <f t="shared" si="92"/>
        <v>0</v>
      </c>
      <c r="AO338" s="20">
        <f t="shared" si="92"/>
        <v>0</v>
      </c>
      <c r="AP338" s="20">
        <f t="shared" si="92"/>
        <v>0</v>
      </c>
      <c r="AQ338" s="20">
        <f t="shared" si="92"/>
        <v>0</v>
      </c>
      <c r="AR338" s="20">
        <f t="shared" si="92"/>
        <v>0</v>
      </c>
      <c r="AS338" s="20">
        <f t="shared" si="92"/>
        <v>0</v>
      </c>
    </row>
    <row r="339" spans="1:45" x14ac:dyDescent="0.25">
      <c r="A339" s="13" t="str">
        <f>IF(MAX(W$2:W339)=W338,"",MAX(W$2:W339))</f>
        <v/>
      </c>
      <c r="B339" s="34"/>
      <c r="C339" s="20"/>
      <c r="D339" s="20"/>
      <c r="E339" s="23" t="str">
        <f>IF(H339=Kalenderbasis!AH$11,Kalenderbasis!AK$11,IF(H339=Kalenderbasis!AH$12,Kalenderbasis!AK$12,IF(H339=Kalenderbasis!AH$13,Kalenderbasis!AK$13,IF(H339=Kalenderbasis!AH$14,Kalenderbasis!AK$14,IF(H339=Kalenderbasis!AH$15,Kalenderbasis!AK$15,IF(H339=Kalenderbasis!AH$16,Kalenderbasis!AK$16,IF(H339=Kalenderbasis!AH$17,Kalenderbasis!AK$17,IF(H339=Kalenderbasis!AH$18,Kalenderbasis!AK$18,""))))))))</f>
        <v/>
      </c>
      <c r="F339" s="43" t="str">
        <f>IF(C339="K",MAX(F$2:F338)+1,"")</f>
        <v/>
      </c>
      <c r="G339" s="20">
        <f t="shared" si="97"/>
        <v>3</v>
      </c>
      <c r="H339" s="21">
        <f t="shared" si="89"/>
        <v>45993</v>
      </c>
      <c r="I339" s="24" t="str">
        <f>IF(H339=Kalenderbasis!N$7,"Aschermittwoch",IF(H339=Kalenderbasis!H$7,"Karfreitag",IF(H339=Kalenderbasis!F$7,"Ostersonntag",IF(H339=Kalenderbasis!G$7,"Ostermontag",IF(H339=Kalenderbasis!J$7,"Christi Himmelfahrt",IF(H339=Kalenderbasis!K$7,"Pfingst-Sonntag",IF(H339=Kalenderbasis!L$7,"Pfingst-Montag",IF(H339=Kalenderbasis!M$7,"Fronleichnam",IF(H339=Kalenderbasis!Q$7,Kalenderbasis!Q$8,IF(H339=Kalenderbasis!R$7,Kalenderbasis!R$8,IF(H339=Kalenderbasis!S$7,Kalenderbasis!S$8,IF(H339=Kalenderbasis!T$7,Kalenderbasis!T$8,IF(H339=Kalenderbasis!U$7,Kalenderbasis!U$8,IF(H339=Kalenderbasis!V$7,Kalenderbasis!V$8,IF(H339=Kalenderbasis!W$7,Kalenderbasis!W$8,IF(H339=Kalenderbasis!X$7,Kalenderbasis!X$8,IF(H339=Kalenderbasis!Y$7,Kalenderbasis!Y$8,IF(H339=Kalenderbasis!Z$7,Kalenderbasis!Z$8,IF(H339=Kalenderbasis!AA$7,Kalenderbasis!AA$8,IF(H339=Kalenderbasis!AB$7,Kalenderbasis!AB$8,IF(H339=Kalenderbasis!O$7,Kalenderbasis!O$8,IF(H339=Kalenderbasis!P$7,Kalenderbasis!P$8,""))))))))))))))))))))))</f>
        <v/>
      </c>
      <c r="J339" s="20" t="str">
        <f t="shared" si="94"/>
        <v/>
      </c>
      <c r="K339" s="25"/>
      <c r="L339" s="22"/>
      <c r="M339" s="22"/>
      <c r="N339" s="22"/>
      <c r="O339" s="22"/>
      <c r="P339" s="22"/>
      <c r="Q339" s="22"/>
      <c r="R339" s="22"/>
      <c r="S339" s="35"/>
      <c r="U339" s="20" t="str">
        <f t="shared" si="95"/>
        <v/>
      </c>
      <c r="V339" s="13">
        <f t="shared" si="96"/>
        <v>0</v>
      </c>
      <c r="W339" s="13">
        <f>SUM(V$2:V339)</f>
        <v>73</v>
      </c>
      <c r="AA339" s="13">
        <f t="shared" si="98"/>
        <v>0</v>
      </c>
      <c r="AD339" s="20">
        <f t="shared" si="91"/>
        <v>0</v>
      </c>
      <c r="AE339" s="20">
        <f t="shared" si="91"/>
        <v>0</v>
      </c>
      <c r="AF339" s="20">
        <f t="shared" si="90"/>
        <v>0</v>
      </c>
      <c r="AG339" s="20">
        <f t="shared" si="90"/>
        <v>0</v>
      </c>
      <c r="AH339" s="20">
        <f t="shared" si="90"/>
        <v>0</v>
      </c>
      <c r="AI339" s="20">
        <f t="shared" si="90"/>
        <v>0</v>
      </c>
      <c r="AJ339" s="20">
        <f t="shared" si="90"/>
        <v>0</v>
      </c>
      <c r="AK339" s="20"/>
      <c r="AL339" s="20"/>
      <c r="AM339" s="20">
        <f t="shared" si="93"/>
        <v>0</v>
      </c>
      <c r="AN339" s="20">
        <f t="shared" si="92"/>
        <v>0</v>
      </c>
      <c r="AO339" s="20">
        <f t="shared" si="92"/>
        <v>0</v>
      </c>
      <c r="AP339" s="20">
        <f t="shared" si="92"/>
        <v>0</v>
      </c>
      <c r="AQ339" s="20">
        <f t="shared" si="92"/>
        <v>0</v>
      </c>
      <c r="AR339" s="20">
        <f t="shared" si="92"/>
        <v>0</v>
      </c>
      <c r="AS339" s="20">
        <f t="shared" si="92"/>
        <v>0</v>
      </c>
    </row>
    <row r="340" spans="1:45" x14ac:dyDescent="0.25">
      <c r="A340" s="13" t="str">
        <f>IF(MAX(W$2:W340)=W339,"",MAX(W$2:W340))</f>
        <v/>
      </c>
      <c r="B340" s="34"/>
      <c r="C340" s="20"/>
      <c r="D340" s="20"/>
      <c r="E340" s="23" t="str">
        <f>IF(H340=Kalenderbasis!AH$11,Kalenderbasis!AK$11,IF(H340=Kalenderbasis!AH$12,Kalenderbasis!AK$12,IF(H340=Kalenderbasis!AH$13,Kalenderbasis!AK$13,IF(H340=Kalenderbasis!AH$14,Kalenderbasis!AK$14,IF(H340=Kalenderbasis!AH$15,Kalenderbasis!AK$15,IF(H340=Kalenderbasis!AH$16,Kalenderbasis!AK$16,IF(H340=Kalenderbasis!AH$17,Kalenderbasis!AK$17,IF(H340=Kalenderbasis!AH$18,Kalenderbasis!AK$18,""))))))))</f>
        <v/>
      </c>
      <c r="F340" s="43" t="str">
        <f>IF(C340="K",MAX(F$2:F339)+1,"")</f>
        <v/>
      </c>
      <c r="G340" s="20">
        <f t="shared" si="97"/>
        <v>4</v>
      </c>
      <c r="H340" s="21">
        <f t="shared" si="89"/>
        <v>45994</v>
      </c>
      <c r="I340" s="24" t="str">
        <f>IF(H340=Kalenderbasis!N$7,"Aschermittwoch",IF(H340=Kalenderbasis!H$7,"Karfreitag",IF(H340=Kalenderbasis!F$7,"Ostersonntag",IF(H340=Kalenderbasis!G$7,"Ostermontag",IF(H340=Kalenderbasis!J$7,"Christi Himmelfahrt",IF(H340=Kalenderbasis!K$7,"Pfingst-Sonntag",IF(H340=Kalenderbasis!L$7,"Pfingst-Montag",IF(H340=Kalenderbasis!M$7,"Fronleichnam",IF(H340=Kalenderbasis!Q$7,Kalenderbasis!Q$8,IF(H340=Kalenderbasis!R$7,Kalenderbasis!R$8,IF(H340=Kalenderbasis!S$7,Kalenderbasis!S$8,IF(H340=Kalenderbasis!T$7,Kalenderbasis!T$8,IF(H340=Kalenderbasis!U$7,Kalenderbasis!U$8,IF(H340=Kalenderbasis!V$7,Kalenderbasis!V$8,IF(H340=Kalenderbasis!W$7,Kalenderbasis!W$8,IF(H340=Kalenderbasis!X$7,Kalenderbasis!X$8,IF(H340=Kalenderbasis!Y$7,Kalenderbasis!Y$8,IF(H340=Kalenderbasis!Z$7,Kalenderbasis!Z$8,IF(H340=Kalenderbasis!AA$7,Kalenderbasis!AA$8,IF(H340=Kalenderbasis!AB$7,Kalenderbasis!AB$8,IF(H340=Kalenderbasis!O$7,Kalenderbasis!O$8,IF(H340=Kalenderbasis!P$7,Kalenderbasis!P$8,""))))))))))))))))))))))</f>
        <v/>
      </c>
      <c r="J340" s="20" t="str">
        <f t="shared" si="94"/>
        <v/>
      </c>
      <c r="K340" s="25"/>
      <c r="L340" s="22"/>
      <c r="M340" s="22"/>
      <c r="N340" s="22"/>
      <c r="O340" s="22"/>
      <c r="P340" s="22"/>
      <c r="Q340" s="22"/>
      <c r="R340" s="22"/>
      <c r="S340" s="35"/>
      <c r="U340" s="20" t="str">
        <f t="shared" si="95"/>
        <v/>
      </c>
      <c r="V340" s="13">
        <f t="shared" si="96"/>
        <v>0</v>
      </c>
      <c r="W340" s="13">
        <f>SUM(V$2:V340)</f>
        <v>73</v>
      </c>
      <c r="AA340" s="13">
        <f t="shared" si="98"/>
        <v>0</v>
      </c>
      <c r="AD340" s="20">
        <f t="shared" si="91"/>
        <v>0</v>
      </c>
      <c r="AE340" s="20">
        <f t="shared" si="91"/>
        <v>0</v>
      </c>
      <c r="AF340" s="20">
        <f t="shared" si="90"/>
        <v>0</v>
      </c>
      <c r="AG340" s="20">
        <f t="shared" si="90"/>
        <v>0</v>
      </c>
      <c r="AH340" s="20">
        <f t="shared" si="90"/>
        <v>0</v>
      </c>
      <c r="AI340" s="20">
        <f t="shared" si="90"/>
        <v>0</v>
      </c>
      <c r="AJ340" s="20">
        <f t="shared" si="90"/>
        <v>0</v>
      </c>
      <c r="AK340" s="20"/>
      <c r="AL340" s="20"/>
      <c r="AM340" s="20">
        <f t="shared" si="93"/>
        <v>0</v>
      </c>
      <c r="AN340" s="20">
        <f t="shared" si="92"/>
        <v>0</v>
      </c>
      <c r="AO340" s="20">
        <f t="shared" si="92"/>
        <v>0</v>
      </c>
      <c r="AP340" s="20">
        <f t="shared" si="92"/>
        <v>0</v>
      </c>
      <c r="AQ340" s="20">
        <f t="shared" si="92"/>
        <v>0</v>
      </c>
      <c r="AR340" s="20">
        <f t="shared" si="92"/>
        <v>0</v>
      </c>
      <c r="AS340" s="20">
        <f t="shared" si="92"/>
        <v>0</v>
      </c>
    </row>
    <row r="341" spans="1:45" x14ac:dyDescent="0.25">
      <c r="A341" s="13">
        <f>IF(MAX(W$2:W341)=W340,"",MAX(W$2:W341))</f>
        <v>74</v>
      </c>
      <c r="B341" s="34" t="s">
        <v>28</v>
      </c>
      <c r="C341" s="20" t="s">
        <v>44</v>
      </c>
      <c r="D341" s="20"/>
      <c r="E341" s="23" t="str">
        <f>IF(H341=Kalenderbasis!AH$11,Kalenderbasis!AK$11,IF(H341=Kalenderbasis!AH$12,Kalenderbasis!AK$12,IF(H341=Kalenderbasis!AH$13,Kalenderbasis!AK$13,IF(H341=Kalenderbasis!AH$14,Kalenderbasis!AK$14,IF(H341=Kalenderbasis!AH$15,Kalenderbasis!AK$15,IF(H341=Kalenderbasis!AH$16,Kalenderbasis!AK$16,IF(H341=Kalenderbasis!AH$17,Kalenderbasis!AK$17,IF(H341=Kalenderbasis!AH$18,Kalenderbasis!AK$18,""))))))))</f>
        <v/>
      </c>
      <c r="F341" s="43" t="str">
        <f>IF(C341="K",MAX(F$2:F340)+1,"")</f>
        <v/>
      </c>
      <c r="G341" s="20">
        <f t="shared" si="97"/>
        <v>5</v>
      </c>
      <c r="H341" s="21">
        <f t="shared" si="89"/>
        <v>45995</v>
      </c>
      <c r="I341" s="24" t="str">
        <f>IF(H341=Kalenderbasis!N$7,"Aschermittwoch",IF(H341=Kalenderbasis!H$7,"Karfreitag",IF(H341=Kalenderbasis!F$7,"Ostersonntag",IF(H341=Kalenderbasis!G$7,"Ostermontag",IF(H341=Kalenderbasis!J$7,"Christi Himmelfahrt",IF(H341=Kalenderbasis!K$7,"Pfingst-Sonntag",IF(H341=Kalenderbasis!L$7,"Pfingst-Montag",IF(H341=Kalenderbasis!M$7,"Fronleichnam",IF(H341=Kalenderbasis!Q$7,Kalenderbasis!Q$8,IF(H341=Kalenderbasis!R$7,Kalenderbasis!R$8,IF(H341=Kalenderbasis!S$7,Kalenderbasis!S$8,IF(H341=Kalenderbasis!T$7,Kalenderbasis!T$8,IF(H341=Kalenderbasis!U$7,Kalenderbasis!U$8,IF(H341=Kalenderbasis!V$7,Kalenderbasis!V$8,IF(H341=Kalenderbasis!W$7,Kalenderbasis!W$8,IF(H341=Kalenderbasis!X$7,Kalenderbasis!X$8,IF(H341=Kalenderbasis!Y$7,Kalenderbasis!Y$8,IF(H341=Kalenderbasis!Z$7,Kalenderbasis!Z$8,IF(H341=Kalenderbasis!AA$7,Kalenderbasis!AA$8,IF(H341=Kalenderbasis!AB$7,Kalenderbasis!AB$8,IF(H341=Kalenderbasis!O$7,Kalenderbasis!O$8,IF(H341=Kalenderbasis!P$7,Kalenderbasis!P$8,""))))))))))))))))))))))</f>
        <v/>
      </c>
      <c r="J341" s="20" t="s">
        <v>58</v>
      </c>
      <c r="K341" s="25" t="s">
        <v>16</v>
      </c>
      <c r="L341" s="22"/>
      <c r="M341" s="22"/>
      <c r="N341" s="22"/>
      <c r="O341" s="22"/>
      <c r="P341" s="22"/>
      <c r="Q341" s="22"/>
      <c r="R341" s="22"/>
      <c r="S341" s="35"/>
      <c r="U341" s="20" t="str">
        <f t="shared" si="95"/>
        <v/>
      </c>
      <c r="V341" s="13">
        <f t="shared" si="96"/>
        <v>1</v>
      </c>
      <c r="W341" s="13">
        <f>SUM(V$2:V341)</f>
        <v>74</v>
      </c>
      <c r="AA341" s="13">
        <f t="shared" si="98"/>
        <v>0</v>
      </c>
      <c r="AD341" s="20">
        <f t="shared" si="91"/>
        <v>0</v>
      </c>
      <c r="AE341" s="20">
        <f t="shared" si="91"/>
        <v>0</v>
      </c>
      <c r="AF341" s="20">
        <f t="shared" si="90"/>
        <v>0</v>
      </c>
      <c r="AG341" s="20">
        <f t="shared" si="90"/>
        <v>0</v>
      </c>
      <c r="AH341" s="20">
        <f t="shared" si="90"/>
        <v>0</v>
      </c>
      <c r="AI341" s="20">
        <f t="shared" si="90"/>
        <v>0</v>
      </c>
      <c r="AJ341" s="20">
        <f t="shared" si="90"/>
        <v>0</v>
      </c>
      <c r="AK341" s="20"/>
      <c r="AL341" s="20"/>
      <c r="AM341" s="20">
        <f t="shared" si="93"/>
        <v>0</v>
      </c>
      <c r="AN341" s="20">
        <f t="shared" si="92"/>
        <v>0</v>
      </c>
      <c r="AO341" s="20">
        <f t="shared" si="92"/>
        <v>1</v>
      </c>
      <c r="AP341" s="20">
        <f t="shared" si="92"/>
        <v>0</v>
      </c>
      <c r="AQ341" s="20">
        <f t="shared" si="92"/>
        <v>0</v>
      </c>
      <c r="AR341" s="20">
        <f t="shared" si="92"/>
        <v>0</v>
      </c>
      <c r="AS341" s="20">
        <f t="shared" si="92"/>
        <v>0</v>
      </c>
    </row>
    <row r="342" spans="1:45" x14ac:dyDescent="0.25">
      <c r="A342" s="13" t="str">
        <f>IF(MAX(W$2:W342)=W341,"",MAX(W$2:W342))</f>
        <v/>
      </c>
      <c r="B342" s="34"/>
      <c r="C342" s="20"/>
      <c r="D342" s="20"/>
      <c r="E342" s="23" t="str">
        <f>IF(H342=Kalenderbasis!AH$11,Kalenderbasis!AK$11,IF(H342=Kalenderbasis!AH$12,Kalenderbasis!AK$12,IF(H342=Kalenderbasis!AH$13,Kalenderbasis!AK$13,IF(H342=Kalenderbasis!AH$14,Kalenderbasis!AK$14,IF(H342=Kalenderbasis!AH$15,Kalenderbasis!AK$15,IF(H342=Kalenderbasis!AH$16,Kalenderbasis!AK$16,IF(H342=Kalenderbasis!AH$17,Kalenderbasis!AK$17,IF(H342=Kalenderbasis!AH$18,Kalenderbasis!AK$18,""))))))))</f>
        <v/>
      </c>
      <c r="F342" s="43" t="str">
        <f>IF(C342="K",MAX(F$2:F341)+1,"")</f>
        <v/>
      </c>
      <c r="G342" s="20">
        <f t="shared" si="97"/>
        <v>6</v>
      </c>
      <c r="H342" s="21">
        <f t="shared" si="89"/>
        <v>45996</v>
      </c>
      <c r="I342" s="24" t="str">
        <f>IF(H342=Kalenderbasis!N$7,"Aschermittwoch",IF(H342=Kalenderbasis!H$7,"Karfreitag",IF(H342=Kalenderbasis!F$7,"Ostersonntag",IF(H342=Kalenderbasis!G$7,"Ostermontag",IF(H342=Kalenderbasis!J$7,"Christi Himmelfahrt",IF(H342=Kalenderbasis!K$7,"Pfingst-Sonntag",IF(H342=Kalenderbasis!L$7,"Pfingst-Montag",IF(H342=Kalenderbasis!M$7,"Fronleichnam",IF(H342=Kalenderbasis!Q$7,Kalenderbasis!Q$8,IF(H342=Kalenderbasis!R$7,Kalenderbasis!R$8,IF(H342=Kalenderbasis!S$7,Kalenderbasis!S$8,IF(H342=Kalenderbasis!T$7,Kalenderbasis!T$8,IF(H342=Kalenderbasis!U$7,Kalenderbasis!U$8,IF(H342=Kalenderbasis!V$7,Kalenderbasis!V$8,IF(H342=Kalenderbasis!W$7,Kalenderbasis!W$8,IF(H342=Kalenderbasis!X$7,Kalenderbasis!X$8,IF(H342=Kalenderbasis!Y$7,Kalenderbasis!Y$8,IF(H342=Kalenderbasis!Z$7,Kalenderbasis!Z$8,IF(H342=Kalenderbasis!AA$7,Kalenderbasis!AA$8,IF(H342=Kalenderbasis!AB$7,Kalenderbasis!AB$8,IF(H342=Kalenderbasis!O$7,Kalenderbasis!O$8,IF(H342=Kalenderbasis!P$7,Kalenderbasis!P$8,""))))))))))))))))))))))</f>
        <v/>
      </c>
      <c r="J342" s="20" t="str">
        <f t="shared" si="94"/>
        <v/>
      </c>
      <c r="K342" s="25"/>
      <c r="L342" s="22"/>
      <c r="M342" s="22"/>
      <c r="N342" s="22"/>
      <c r="O342" s="22"/>
      <c r="P342" s="22"/>
      <c r="Q342" s="22"/>
      <c r="R342" s="22"/>
      <c r="S342" s="35"/>
      <c r="U342" s="20" t="str">
        <f t="shared" si="95"/>
        <v/>
      </c>
      <c r="V342" s="13">
        <f t="shared" si="96"/>
        <v>0</v>
      </c>
      <c r="W342" s="13">
        <f>SUM(V$2:V342)</f>
        <v>74</v>
      </c>
      <c r="AA342" s="13">
        <f t="shared" si="98"/>
        <v>0</v>
      </c>
      <c r="AD342" s="20">
        <f t="shared" si="91"/>
        <v>0</v>
      </c>
      <c r="AE342" s="20">
        <f t="shared" si="91"/>
        <v>0</v>
      </c>
      <c r="AF342" s="20">
        <f t="shared" si="90"/>
        <v>0</v>
      </c>
      <c r="AG342" s="20">
        <f t="shared" si="90"/>
        <v>0</v>
      </c>
      <c r="AH342" s="20">
        <f t="shared" si="90"/>
        <v>0</v>
      </c>
      <c r="AI342" s="20">
        <f t="shared" si="90"/>
        <v>0</v>
      </c>
      <c r="AJ342" s="20">
        <f t="shared" si="90"/>
        <v>0</v>
      </c>
      <c r="AK342" s="20"/>
      <c r="AL342" s="20"/>
      <c r="AM342" s="20">
        <f t="shared" si="93"/>
        <v>0</v>
      </c>
      <c r="AN342" s="20">
        <f t="shared" si="92"/>
        <v>0</v>
      </c>
      <c r="AO342" s="20">
        <f t="shared" si="92"/>
        <v>0</v>
      </c>
      <c r="AP342" s="20">
        <f t="shared" si="92"/>
        <v>0</v>
      </c>
      <c r="AQ342" s="20">
        <f t="shared" si="92"/>
        <v>0</v>
      </c>
      <c r="AR342" s="20">
        <f t="shared" si="92"/>
        <v>0</v>
      </c>
      <c r="AS342" s="20">
        <f t="shared" si="92"/>
        <v>0</v>
      </c>
    </row>
    <row r="343" spans="1:45" x14ac:dyDescent="0.25">
      <c r="A343" s="13" t="str">
        <f>IF(MAX(W$2:W343)=W342,"",MAX(W$2:W343))</f>
        <v/>
      </c>
      <c r="B343" s="34"/>
      <c r="C343" s="20"/>
      <c r="D343" s="20"/>
      <c r="E343" s="23" t="str">
        <f>IF(H343=Kalenderbasis!AH$11,Kalenderbasis!AK$11,IF(H343=Kalenderbasis!AH$12,Kalenderbasis!AK$12,IF(H343=Kalenderbasis!AH$13,Kalenderbasis!AK$13,IF(H343=Kalenderbasis!AH$14,Kalenderbasis!AK$14,IF(H343=Kalenderbasis!AH$15,Kalenderbasis!AK$15,IF(H343=Kalenderbasis!AH$16,Kalenderbasis!AK$16,IF(H343=Kalenderbasis!AH$17,Kalenderbasis!AK$17,IF(H343=Kalenderbasis!AH$18,Kalenderbasis!AK$18,""))))))))</f>
        <v/>
      </c>
      <c r="F343" s="43" t="str">
        <f>IF(C343="K",MAX(F$2:F342)+1,"")</f>
        <v/>
      </c>
      <c r="G343" s="20">
        <f t="shared" si="97"/>
        <v>7</v>
      </c>
      <c r="H343" s="21">
        <f t="shared" si="89"/>
        <v>45997</v>
      </c>
      <c r="I343" s="24" t="str">
        <f>IF(H343=Kalenderbasis!N$7,"Aschermittwoch",IF(H343=Kalenderbasis!H$7,"Karfreitag",IF(H343=Kalenderbasis!F$7,"Ostersonntag",IF(H343=Kalenderbasis!G$7,"Ostermontag",IF(H343=Kalenderbasis!J$7,"Christi Himmelfahrt",IF(H343=Kalenderbasis!K$7,"Pfingst-Sonntag",IF(H343=Kalenderbasis!L$7,"Pfingst-Montag",IF(H343=Kalenderbasis!M$7,"Fronleichnam",IF(H343=Kalenderbasis!Q$7,Kalenderbasis!Q$8,IF(H343=Kalenderbasis!R$7,Kalenderbasis!R$8,IF(H343=Kalenderbasis!S$7,Kalenderbasis!S$8,IF(H343=Kalenderbasis!T$7,Kalenderbasis!T$8,IF(H343=Kalenderbasis!U$7,Kalenderbasis!U$8,IF(H343=Kalenderbasis!V$7,Kalenderbasis!V$8,IF(H343=Kalenderbasis!W$7,Kalenderbasis!W$8,IF(H343=Kalenderbasis!X$7,Kalenderbasis!X$8,IF(H343=Kalenderbasis!Y$7,Kalenderbasis!Y$8,IF(H343=Kalenderbasis!Z$7,Kalenderbasis!Z$8,IF(H343=Kalenderbasis!AA$7,Kalenderbasis!AA$8,IF(H343=Kalenderbasis!AB$7,Kalenderbasis!AB$8,IF(H343=Kalenderbasis!O$7,Kalenderbasis!O$8,IF(H343=Kalenderbasis!P$7,Kalenderbasis!P$8,""))))))))))))))))))))))</f>
        <v/>
      </c>
      <c r="J343" s="20" t="str">
        <f t="shared" si="94"/>
        <v/>
      </c>
      <c r="K343" s="25"/>
      <c r="L343" s="22"/>
      <c r="M343" s="22"/>
      <c r="N343" s="22"/>
      <c r="O343" s="22"/>
      <c r="P343" s="22"/>
      <c r="Q343" s="22"/>
      <c r="R343" s="22"/>
      <c r="S343" s="35"/>
      <c r="U343" s="20" t="str">
        <f t="shared" si="95"/>
        <v/>
      </c>
      <c r="V343" s="13">
        <f t="shared" si="96"/>
        <v>0</v>
      </c>
      <c r="W343" s="13">
        <f>SUM(V$2:V343)</f>
        <v>74</v>
      </c>
      <c r="AA343" s="13">
        <f t="shared" si="98"/>
        <v>0</v>
      </c>
      <c r="AD343" s="20">
        <f t="shared" si="91"/>
        <v>0</v>
      </c>
      <c r="AE343" s="20">
        <f t="shared" si="91"/>
        <v>0</v>
      </c>
      <c r="AF343" s="20">
        <f t="shared" si="90"/>
        <v>0</v>
      </c>
      <c r="AG343" s="20">
        <f t="shared" si="90"/>
        <v>0</v>
      </c>
      <c r="AH343" s="20">
        <f t="shared" si="90"/>
        <v>0</v>
      </c>
      <c r="AI343" s="20">
        <f t="shared" si="90"/>
        <v>0</v>
      </c>
      <c r="AJ343" s="20">
        <f t="shared" si="90"/>
        <v>0</v>
      </c>
      <c r="AK343" s="20"/>
      <c r="AL343" s="20"/>
      <c r="AM343" s="20">
        <f t="shared" si="93"/>
        <v>0</v>
      </c>
      <c r="AN343" s="20">
        <f t="shared" si="92"/>
        <v>0</v>
      </c>
      <c r="AO343" s="20">
        <f t="shared" si="92"/>
        <v>0</v>
      </c>
      <c r="AP343" s="20">
        <f t="shared" si="92"/>
        <v>0</v>
      </c>
      <c r="AQ343" s="20">
        <f t="shared" si="92"/>
        <v>0</v>
      </c>
      <c r="AR343" s="20">
        <f t="shared" si="92"/>
        <v>0</v>
      </c>
      <c r="AS343" s="20">
        <f t="shared" si="92"/>
        <v>0</v>
      </c>
    </row>
    <row r="344" spans="1:45" x14ac:dyDescent="0.25">
      <c r="A344" s="13" t="str">
        <f>IF(MAX(W$2:W344)=W343,"",MAX(W$2:W344))</f>
        <v/>
      </c>
      <c r="B344" s="34"/>
      <c r="C344" s="20"/>
      <c r="D344" s="20"/>
      <c r="E344" s="23" t="str">
        <f>IF(H344=Kalenderbasis!AH$11,Kalenderbasis!AK$11,IF(H344=Kalenderbasis!AH$12,Kalenderbasis!AK$12,IF(H344=Kalenderbasis!AH$13,Kalenderbasis!AK$13,IF(H344=Kalenderbasis!AH$14,Kalenderbasis!AK$14,IF(H344=Kalenderbasis!AH$15,Kalenderbasis!AK$15,IF(H344=Kalenderbasis!AH$16,Kalenderbasis!AK$16,IF(H344=Kalenderbasis!AH$17,Kalenderbasis!AK$17,IF(H344=Kalenderbasis!AH$18,Kalenderbasis!AK$18,""))))))))</f>
        <v/>
      </c>
      <c r="F344" s="43" t="str">
        <f>IF(C344="K",MAX(F$2:F343)+1,"")</f>
        <v/>
      </c>
      <c r="G344" s="20">
        <f t="shared" si="97"/>
        <v>1</v>
      </c>
      <c r="H344" s="21">
        <f t="shared" si="89"/>
        <v>45998</v>
      </c>
      <c r="I344" s="24" t="str">
        <f>IF(H344=Kalenderbasis!N$7,"Aschermittwoch",IF(H344=Kalenderbasis!H$7,"Karfreitag",IF(H344=Kalenderbasis!F$7,"Ostersonntag",IF(H344=Kalenderbasis!G$7,"Ostermontag",IF(H344=Kalenderbasis!J$7,"Christi Himmelfahrt",IF(H344=Kalenderbasis!K$7,"Pfingst-Sonntag",IF(H344=Kalenderbasis!L$7,"Pfingst-Montag",IF(H344=Kalenderbasis!M$7,"Fronleichnam",IF(H344=Kalenderbasis!Q$7,Kalenderbasis!Q$8,IF(H344=Kalenderbasis!R$7,Kalenderbasis!R$8,IF(H344=Kalenderbasis!S$7,Kalenderbasis!S$8,IF(H344=Kalenderbasis!T$7,Kalenderbasis!T$8,IF(H344=Kalenderbasis!U$7,Kalenderbasis!U$8,IF(H344=Kalenderbasis!V$7,Kalenderbasis!V$8,IF(H344=Kalenderbasis!W$7,Kalenderbasis!W$8,IF(H344=Kalenderbasis!X$7,Kalenderbasis!X$8,IF(H344=Kalenderbasis!Y$7,Kalenderbasis!Y$8,IF(H344=Kalenderbasis!Z$7,Kalenderbasis!Z$8,IF(H344=Kalenderbasis!AA$7,Kalenderbasis!AA$8,IF(H344=Kalenderbasis!AB$7,Kalenderbasis!AB$8,IF(H344=Kalenderbasis!O$7,Kalenderbasis!O$8,IF(H344=Kalenderbasis!P$7,Kalenderbasis!P$8,""))))))))))))))))))))))</f>
        <v/>
      </c>
      <c r="J344" s="20" t="str">
        <f t="shared" si="94"/>
        <v/>
      </c>
      <c r="K344" s="25"/>
      <c r="L344" s="22"/>
      <c r="M344" s="22"/>
      <c r="N344" s="22"/>
      <c r="O344" s="22"/>
      <c r="P344" s="22"/>
      <c r="Q344" s="22"/>
      <c r="R344" s="22"/>
      <c r="S344" s="35"/>
      <c r="U344" s="20" t="str">
        <f t="shared" si="95"/>
        <v/>
      </c>
      <c r="V344" s="13">
        <f t="shared" si="96"/>
        <v>0</v>
      </c>
      <c r="W344" s="13">
        <f>SUM(V$2:V344)</f>
        <v>74</v>
      </c>
      <c r="AA344" s="13">
        <f t="shared" si="98"/>
        <v>0</v>
      </c>
      <c r="AD344" s="20">
        <f t="shared" si="91"/>
        <v>0</v>
      </c>
      <c r="AE344" s="20">
        <f t="shared" si="91"/>
        <v>0</v>
      </c>
      <c r="AF344" s="20">
        <f t="shared" si="90"/>
        <v>0</v>
      </c>
      <c r="AG344" s="20">
        <f t="shared" si="90"/>
        <v>0</v>
      </c>
      <c r="AH344" s="20">
        <f t="shared" si="90"/>
        <v>0</v>
      </c>
      <c r="AI344" s="20">
        <f t="shared" si="90"/>
        <v>0</v>
      </c>
      <c r="AJ344" s="20">
        <f t="shared" si="90"/>
        <v>0</v>
      </c>
      <c r="AK344" s="20"/>
      <c r="AL344" s="20"/>
      <c r="AM344" s="20">
        <f t="shared" si="93"/>
        <v>0</v>
      </c>
      <c r="AN344" s="20">
        <f t="shared" si="92"/>
        <v>0</v>
      </c>
      <c r="AO344" s="20">
        <f t="shared" si="92"/>
        <v>0</v>
      </c>
      <c r="AP344" s="20">
        <f t="shared" si="92"/>
        <v>0</v>
      </c>
      <c r="AQ344" s="20">
        <f t="shared" si="92"/>
        <v>0</v>
      </c>
      <c r="AR344" s="20">
        <f t="shared" si="92"/>
        <v>0</v>
      </c>
      <c r="AS344" s="20">
        <f t="shared" si="92"/>
        <v>0</v>
      </c>
    </row>
    <row r="345" spans="1:45" x14ac:dyDescent="0.25">
      <c r="A345" s="13" t="str">
        <f>IF(MAX(W$2:W345)=W344,"",MAX(W$2:W345))</f>
        <v/>
      </c>
      <c r="B345" s="34"/>
      <c r="C345" s="20"/>
      <c r="D345" s="20"/>
      <c r="E345" s="23" t="str">
        <f>IF(H345=Kalenderbasis!AH$11,Kalenderbasis!AK$11,IF(H345=Kalenderbasis!AH$12,Kalenderbasis!AK$12,IF(H345=Kalenderbasis!AH$13,Kalenderbasis!AK$13,IF(H345=Kalenderbasis!AH$14,Kalenderbasis!AK$14,IF(H345=Kalenderbasis!AH$15,Kalenderbasis!AK$15,IF(H345=Kalenderbasis!AH$16,Kalenderbasis!AK$16,IF(H345=Kalenderbasis!AH$17,Kalenderbasis!AK$17,IF(H345=Kalenderbasis!AH$18,Kalenderbasis!AK$18,""))))))))</f>
        <v/>
      </c>
      <c r="F345" s="43" t="str">
        <f>IF(C345="K",MAX(F$2:F344)+1,"")</f>
        <v/>
      </c>
      <c r="G345" s="20">
        <f t="shared" si="97"/>
        <v>2</v>
      </c>
      <c r="H345" s="21">
        <f t="shared" si="89"/>
        <v>45999</v>
      </c>
      <c r="I345" s="24" t="str">
        <f>IF(H345=Kalenderbasis!N$7,"Aschermittwoch",IF(H345=Kalenderbasis!H$7,"Karfreitag",IF(H345=Kalenderbasis!F$7,"Ostersonntag",IF(H345=Kalenderbasis!G$7,"Ostermontag",IF(H345=Kalenderbasis!J$7,"Christi Himmelfahrt",IF(H345=Kalenderbasis!K$7,"Pfingst-Sonntag",IF(H345=Kalenderbasis!L$7,"Pfingst-Montag",IF(H345=Kalenderbasis!M$7,"Fronleichnam",IF(H345=Kalenderbasis!Q$7,Kalenderbasis!Q$8,IF(H345=Kalenderbasis!R$7,Kalenderbasis!R$8,IF(H345=Kalenderbasis!S$7,Kalenderbasis!S$8,IF(H345=Kalenderbasis!T$7,Kalenderbasis!T$8,IF(H345=Kalenderbasis!U$7,Kalenderbasis!U$8,IF(H345=Kalenderbasis!V$7,Kalenderbasis!V$8,IF(H345=Kalenderbasis!W$7,Kalenderbasis!W$8,IF(H345=Kalenderbasis!X$7,Kalenderbasis!X$8,IF(H345=Kalenderbasis!Y$7,Kalenderbasis!Y$8,IF(H345=Kalenderbasis!Z$7,Kalenderbasis!Z$8,IF(H345=Kalenderbasis!AA$7,Kalenderbasis!AA$8,IF(H345=Kalenderbasis!AB$7,Kalenderbasis!AB$8,IF(H345=Kalenderbasis!O$7,Kalenderbasis!O$8,IF(H345=Kalenderbasis!P$7,Kalenderbasis!P$8,""))))))))))))))))))))))</f>
        <v>Maria Empfängnis</v>
      </c>
      <c r="J345" s="20" t="str">
        <f t="shared" si="94"/>
        <v/>
      </c>
      <c r="K345" s="25"/>
      <c r="L345" s="22"/>
      <c r="M345" s="22"/>
      <c r="N345" s="22"/>
      <c r="O345" s="22"/>
      <c r="P345" s="22"/>
      <c r="Q345" s="22"/>
      <c r="R345" s="22"/>
      <c r="S345" s="35"/>
      <c r="U345" s="20" t="str">
        <f t="shared" si="95"/>
        <v/>
      </c>
      <c r="V345" s="13">
        <f t="shared" si="96"/>
        <v>0</v>
      </c>
      <c r="W345" s="13">
        <f>SUM(V$2:V345)</f>
        <v>74</v>
      </c>
      <c r="AA345" s="13">
        <f t="shared" si="98"/>
        <v>1</v>
      </c>
      <c r="AD345" s="20">
        <f t="shared" si="91"/>
        <v>0</v>
      </c>
      <c r="AE345" s="20">
        <f t="shared" si="91"/>
        <v>0</v>
      </c>
      <c r="AF345" s="20">
        <f t="shared" si="90"/>
        <v>0</v>
      </c>
      <c r="AG345" s="20">
        <f t="shared" si="90"/>
        <v>0</v>
      </c>
      <c r="AH345" s="20">
        <f t="shared" si="90"/>
        <v>0</v>
      </c>
      <c r="AI345" s="20">
        <f t="shared" si="90"/>
        <v>0</v>
      </c>
      <c r="AJ345" s="20">
        <f t="shared" si="90"/>
        <v>0</v>
      </c>
      <c r="AK345" s="20"/>
      <c r="AL345" s="20"/>
      <c r="AM345" s="20">
        <f t="shared" si="93"/>
        <v>0</v>
      </c>
      <c r="AN345" s="20">
        <f t="shared" si="92"/>
        <v>0</v>
      </c>
      <c r="AO345" s="20">
        <f t="shared" si="92"/>
        <v>0</v>
      </c>
      <c r="AP345" s="20">
        <f t="shared" si="92"/>
        <v>0</v>
      </c>
      <c r="AQ345" s="20">
        <f t="shared" si="92"/>
        <v>0</v>
      </c>
      <c r="AR345" s="20">
        <f t="shared" si="92"/>
        <v>0</v>
      </c>
      <c r="AS345" s="20">
        <f t="shared" si="92"/>
        <v>0</v>
      </c>
    </row>
    <row r="346" spans="1:45" x14ac:dyDescent="0.25">
      <c r="A346" s="13" t="str">
        <f>IF(MAX(W$2:W346)=W345,"",MAX(W$2:W346))</f>
        <v/>
      </c>
      <c r="B346" s="34"/>
      <c r="C346" s="20"/>
      <c r="D346" s="20"/>
      <c r="E346" s="23" t="str">
        <f>IF(H346=Kalenderbasis!AH$11,Kalenderbasis!AK$11,IF(H346=Kalenderbasis!AH$12,Kalenderbasis!AK$12,IF(H346=Kalenderbasis!AH$13,Kalenderbasis!AK$13,IF(H346=Kalenderbasis!AH$14,Kalenderbasis!AK$14,IF(H346=Kalenderbasis!AH$15,Kalenderbasis!AK$15,IF(H346=Kalenderbasis!AH$16,Kalenderbasis!AK$16,IF(H346=Kalenderbasis!AH$17,Kalenderbasis!AK$17,IF(H346=Kalenderbasis!AH$18,Kalenderbasis!AK$18,""))))))))</f>
        <v/>
      </c>
      <c r="F346" s="43" t="str">
        <f>IF(C346="K",MAX(F$2:F345)+1,"")</f>
        <v/>
      </c>
      <c r="G346" s="20">
        <f t="shared" si="97"/>
        <v>3</v>
      </c>
      <c r="H346" s="21">
        <f t="shared" si="89"/>
        <v>46000</v>
      </c>
      <c r="I346" s="24" t="str">
        <f>IF(H346=Kalenderbasis!N$7,"Aschermittwoch",IF(H346=Kalenderbasis!H$7,"Karfreitag",IF(H346=Kalenderbasis!F$7,"Ostersonntag",IF(H346=Kalenderbasis!G$7,"Ostermontag",IF(H346=Kalenderbasis!J$7,"Christi Himmelfahrt",IF(H346=Kalenderbasis!K$7,"Pfingst-Sonntag",IF(H346=Kalenderbasis!L$7,"Pfingst-Montag",IF(H346=Kalenderbasis!M$7,"Fronleichnam",IF(H346=Kalenderbasis!Q$7,Kalenderbasis!Q$8,IF(H346=Kalenderbasis!R$7,Kalenderbasis!R$8,IF(H346=Kalenderbasis!S$7,Kalenderbasis!S$8,IF(H346=Kalenderbasis!T$7,Kalenderbasis!T$8,IF(H346=Kalenderbasis!U$7,Kalenderbasis!U$8,IF(H346=Kalenderbasis!V$7,Kalenderbasis!V$8,IF(H346=Kalenderbasis!W$7,Kalenderbasis!W$8,IF(H346=Kalenderbasis!X$7,Kalenderbasis!X$8,IF(H346=Kalenderbasis!Y$7,Kalenderbasis!Y$8,IF(H346=Kalenderbasis!Z$7,Kalenderbasis!Z$8,IF(H346=Kalenderbasis!AA$7,Kalenderbasis!AA$8,IF(H346=Kalenderbasis!AB$7,Kalenderbasis!AB$8,IF(H346=Kalenderbasis!O$7,Kalenderbasis!O$8,IF(H346=Kalenderbasis!P$7,Kalenderbasis!P$8,""))))))))))))))))))))))</f>
        <v/>
      </c>
      <c r="J346" s="20" t="str">
        <f t="shared" si="94"/>
        <v/>
      </c>
      <c r="K346" s="25"/>
      <c r="L346" s="22"/>
      <c r="M346" s="22"/>
      <c r="N346" s="22"/>
      <c r="O346" s="22"/>
      <c r="P346" s="22"/>
      <c r="Q346" s="22"/>
      <c r="R346" s="22"/>
      <c r="S346" s="35"/>
      <c r="U346" s="20" t="str">
        <f t="shared" si="95"/>
        <v/>
      </c>
      <c r="V346" s="13">
        <f t="shared" si="96"/>
        <v>0</v>
      </c>
      <c r="W346" s="13">
        <f>SUM(V$2:V346)</f>
        <v>74</v>
      </c>
      <c r="AA346" s="13">
        <f t="shared" si="98"/>
        <v>0</v>
      </c>
      <c r="AD346" s="20">
        <f t="shared" si="91"/>
        <v>0</v>
      </c>
      <c r="AE346" s="20">
        <f t="shared" si="91"/>
        <v>0</v>
      </c>
      <c r="AF346" s="20">
        <f t="shared" si="90"/>
        <v>0</v>
      </c>
      <c r="AG346" s="20">
        <f t="shared" si="90"/>
        <v>0</v>
      </c>
      <c r="AH346" s="20">
        <f t="shared" si="90"/>
        <v>0</v>
      </c>
      <c r="AI346" s="20">
        <f t="shared" si="90"/>
        <v>0</v>
      </c>
      <c r="AJ346" s="20">
        <f t="shared" si="90"/>
        <v>0</v>
      </c>
      <c r="AK346" s="20"/>
      <c r="AL346" s="20"/>
      <c r="AM346" s="20">
        <f t="shared" si="93"/>
        <v>0</v>
      </c>
      <c r="AN346" s="20">
        <f t="shared" si="92"/>
        <v>0</v>
      </c>
      <c r="AO346" s="20">
        <f t="shared" si="92"/>
        <v>0</v>
      </c>
      <c r="AP346" s="20">
        <f t="shared" si="92"/>
        <v>0</v>
      </c>
      <c r="AQ346" s="20">
        <f t="shared" si="92"/>
        <v>0</v>
      </c>
      <c r="AR346" s="20">
        <f t="shared" si="92"/>
        <v>0</v>
      </c>
      <c r="AS346" s="20">
        <f t="shared" si="92"/>
        <v>0</v>
      </c>
    </row>
    <row r="347" spans="1:45" x14ac:dyDescent="0.25">
      <c r="A347" s="13" t="str">
        <f>IF(MAX(W$2:W347)=W346,"",MAX(W$2:W347))</f>
        <v/>
      </c>
      <c r="B347" s="34"/>
      <c r="C347" s="20"/>
      <c r="D347" s="20"/>
      <c r="E347" s="23" t="str">
        <f>IF(H347=Kalenderbasis!AH$11,Kalenderbasis!AK$11,IF(H347=Kalenderbasis!AH$12,Kalenderbasis!AK$12,IF(H347=Kalenderbasis!AH$13,Kalenderbasis!AK$13,IF(H347=Kalenderbasis!AH$14,Kalenderbasis!AK$14,IF(H347=Kalenderbasis!AH$15,Kalenderbasis!AK$15,IF(H347=Kalenderbasis!AH$16,Kalenderbasis!AK$16,IF(H347=Kalenderbasis!AH$17,Kalenderbasis!AK$17,IF(H347=Kalenderbasis!AH$18,Kalenderbasis!AK$18,""))))))))</f>
        <v/>
      </c>
      <c r="F347" s="43" t="str">
        <f>IF(C347="K",MAX(F$2:F346)+1,"")</f>
        <v/>
      </c>
      <c r="G347" s="20">
        <f t="shared" si="97"/>
        <v>4</v>
      </c>
      <c r="H347" s="21">
        <f t="shared" si="89"/>
        <v>46001</v>
      </c>
      <c r="I347" s="24" t="str">
        <f>IF(H347=Kalenderbasis!N$7,"Aschermittwoch",IF(H347=Kalenderbasis!H$7,"Karfreitag",IF(H347=Kalenderbasis!F$7,"Ostersonntag",IF(H347=Kalenderbasis!G$7,"Ostermontag",IF(H347=Kalenderbasis!J$7,"Christi Himmelfahrt",IF(H347=Kalenderbasis!K$7,"Pfingst-Sonntag",IF(H347=Kalenderbasis!L$7,"Pfingst-Montag",IF(H347=Kalenderbasis!M$7,"Fronleichnam",IF(H347=Kalenderbasis!Q$7,Kalenderbasis!Q$8,IF(H347=Kalenderbasis!R$7,Kalenderbasis!R$8,IF(H347=Kalenderbasis!S$7,Kalenderbasis!S$8,IF(H347=Kalenderbasis!T$7,Kalenderbasis!T$8,IF(H347=Kalenderbasis!U$7,Kalenderbasis!U$8,IF(H347=Kalenderbasis!V$7,Kalenderbasis!V$8,IF(H347=Kalenderbasis!W$7,Kalenderbasis!W$8,IF(H347=Kalenderbasis!X$7,Kalenderbasis!X$8,IF(H347=Kalenderbasis!Y$7,Kalenderbasis!Y$8,IF(H347=Kalenderbasis!Z$7,Kalenderbasis!Z$8,IF(H347=Kalenderbasis!AA$7,Kalenderbasis!AA$8,IF(H347=Kalenderbasis!AB$7,Kalenderbasis!AB$8,IF(H347=Kalenderbasis!O$7,Kalenderbasis!O$8,IF(H347=Kalenderbasis!P$7,Kalenderbasis!P$8,""))))))))))))))))))))))</f>
        <v/>
      </c>
      <c r="J347" s="20" t="str">
        <f t="shared" si="94"/>
        <v/>
      </c>
      <c r="K347" s="25"/>
      <c r="L347" s="22"/>
      <c r="M347" s="22"/>
      <c r="N347" s="22"/>
      <c r="O347" s="22"/>
      <c r="P347" s="22"/>
      <c r="Q347" s="22"/>
      <c r="R347" s="22"/>
      <c r="S347" s="35"/>
      <c r="U347" s="20" t="str">
        <f t="shared" si="95"/>
        <v/>
      </c>
      <c r="V347" s="13">
        <f t="shared" si="96"/>
        <v>0</v>
      </c>
      <c r="W347" s="13">
        <f>SUM(V$2:V347)</f>
        <v>74</v>
      </c>
      <c r="AA347" s="13">
        <f t="shared" si="98"/>
        <v>0</v>
      </c>
      <c r="AD347" s="20">
        <f t="shared" si="91"/>
        <v>0</v>
      </c>
      <c r="AE347" s="20">
        <f t="shared" si="91"/>
        <v>0</v>
      </c>
      <c r="AF347" s="20">
        <f t="shared" si="90"/>
        <v>0</v>
      </c>
      <c r="AG347" s="20">
        <f t="shared" si="90"/>
        <v>0</v>
      </c>
      <c r="AH347" s="20">
        <f t="shared" si="90"/>
        <v>0</v>
      </c>
      <c r="AI347" s="20">
        <f t="shared" si="90"/>
        <v>0</v>
      </c>
      <c r="AJ347" s="20">
        <f t="shared" si="90"/>
        <v>0</v>
      </c>
      <c r="AK347" s="20"/>
      <c r="AL347" s="20"/>
      <c r="AM347" s="20">
        <f t="shared" si="93"/>
        <v>0</v>
      </c>
      <c r="AN347" s="20">
        <f t="shared" si="92"/>
        <v>0</v>
      </c>
      <c r="AO347" s="20">
        <f t="shared" si="92"/>
        <v>0</v>
      </c>
      <c r="AP347" s="20">
        <f t="shared" si="92"/>
        <v>0</v>
      </c>
      <c r="AQ347" s="20">
        <f t="shared" si="92"/>
        <v>0</v>
      </c>
      <c r="AR347" s="20">
        <f t="shared" si="92"/>
        <v>0</v>
      </c>
      <c r="AS347" s="20">
        <f t="shared" si="92"/>
        <v>0</v>
      </c>
    </row>
    <row r="348" spans="1:45" x14ac:dyDescent="0.25">
      <c r="A348" s="13">
        <f>IF(MAX(W$2:W348)=W347,"",MAX(W$2:W348))</f>
        <v>75</v>
      </c>
      <c r="B348" s="34" t="s">
        <v>28</v>
      </c>
      <c r="C348" s="20" t="s">
        <v>29</v>
      </c>
      <c r="D348" s="20"/>
      <c r="E348" s="23" t="str">
        <f>IF(H348=Kalenderbasis!AH$11,Kalenderbasis!AK$11,IF(H348=Kalenderbasis!AH$12,Kalenderbasis!AK$12,IF(H348=Kalenderbasis!AH$13,Kalenderbasis!AK$13,IF(H348=Kalenderbasis!AH$14,Kalenderbasis!AK$14,IF(H348=Kalenderbasis!AH$15,Kalenderbasis!AK$15,IF(H348=Kalenderbasis!AH$16,Kalenderbasis!AK$16,IF(H348=Kalenderbasis!AH$17,Kalenderbasis!AK$17,IF(H348=Kalenderbasis!AH$18,Kalenderbasis!AK$18,""))))))))</f>
        <v/>
      </c>
      <c r="F348" s="43">
        <f>IF(C348="K",MAX(F$2:F347)+1,"")</f>
        <v>1292</v>
      </c>
      <c r="G348" s="20">
        <f t="shared" si="97"/>
        <v>5</v>
      </c>
      <c r="H348" s="21">
        <f t="shared" si="89"/>
        <v>46002</v>
      </c>
      <c r="I348" s="24" t="str">
        <f>IF(H348=Kalenderbasis!N$7,"Aschermittwoch",IF(H348=Kalenderbasis!H$7,"Karfreitag",IF(H348=Kalenderbasis!F$7,"Ostersonntag",IF(H348=Kalenderbasis!G$7,"Ostermontag",IF(H348=Kalenderbasis!J$7,"Christi Himmelfahrt",IF(H348=Kalenderbasis!K$7,"Pfingst-Sonntag",IF(H348=Kalenderbasis!L$7,"Pfingst-Montag",IF(H348=Kalenderbasis!M$7,"Fronleichnam",IF(H348=Kalenderbasis!Q$7,Kalenderbasis!Q$8,IF(H348=Kalenderbasis!R$7,Kalenderbasis!R$8,IF(H348=Kalenderbasis!S$7,Kalenderbasis!S$8,IF(H348=Kalenderbasis!T$7,Kalenderbasis!T$8,IF(H348=Kalenderbasis!U$7,Kalenderbasis!U$8,IF(H348=Kalenderbasis!V$7,Kalenderbasis!V$8,IF(H348=Kalenderbasis!W$7,Kalenderbasis!W$8,IF(H348=Kalenderbasis!X$7,Kalenderbasis!X$8,IF(H348=Kalenderbasis!Y$7,Kalenderbasis!Y$8,IF(H348=Kalenderbasis!Z$7,Kalenderbasis!Z$8,IF(H348=Kalenderbasis!AA$7,Kalenderbasis!AA$8,IF(H348=Kalenderbasis!AB$7,Kalenderbasis!AB$8,IF(H348=Kalenderbasis!O$7,Kalenderbasis!O$8,IF(H348=Kalenderbasis!P$7,Kalenderbasis!P$8,""))))))))))))))))))))))</f>
        <v/>
      </c>
      <c r="J348" s="20" t="s">
        <v>59</v>
      </c>
      <c r="K348" s="25" t="s">
        <v>12</v>
      </c>
      <c r="L348" s="22" t="s">
        <v>23</v>
      </c>
      <c r="M348" s="22"/>
      <c r="N348" s="22"/>
      <c r="O348" s="22"/>
      <c r="P348" s="22"/>
      <c r="Q348" s="22"/>
      <c r="R348" s="22"/>
      <c r="S348" s="35"/>
      <c r="U348" s="20" t="str">
        <f t="shared" si="95"/>
        <v/>
      </c>
      <c r="V348" s="13">
        <f t="shared" si="96"/>
        <v>1</v>
      </c>
      <c r="W348" s="13">
        <f>SUM(V$2:V348)</f>
        <v>75</v>
      </c>
      <c r="AA348" s="13">
        <f t="shared" si="98"/>
        <v>0</v>
      </c>
      <c r="AD348" s="20">
        <f t="shared" si="91"/>
        <v>1</v>
      </c>
      <c r="AE348" s="20">
        <f t="shared" si="91"/>
        <v>0</v>
      </c>
      <c r="AF348" s="20">
        <f t="shared" si="90"/>
        <v>0</v>
      </c>
      <c r="AG348" s="20">
        <f t="shared" si="90"/>
        <v>0</v>
      </c>
      <c r="AH348" s="20">
        <f t="shared" si="90"/>
        <v>0</v>
      </c>
      <c r="AI348" s="20">
        <f t="shared" si="90"/>
        <v>0</v>
      </c>
      <c r="AJ348" s="20">
        <f t="shared" si="90"/>
        <v>0</v>
      </c>
      <c r="AK348" s="20"/>
      <c r="AL348" s="20"/>
      <c r="AM348" s="20">
        <f t="shared" si="93"/>
        <v>0</v>
      </c>
      <c r="AN348" s="20">
        <f t="shared" si="92"/>
        <v>0</v>
      </c>
      <c r="AO348" s="20">
        <f t="shared" si="92"/>
        <v>0</v>
      </c>
      <c r="AP348" s="20">
        <f t="shared" si="92"/>
        <v>0</v>
      </c>
      <c r="AQ348" s="20">
        <f t="shared" si="92"/>
        <v>0</v>
      </c>
      <c r="AR348" s="20">
        <f t="shared" si="92"/>
        <v>0</v>
      </c>
      <c r="AS348" s="20">
        <f t="shared" si="92"/>
        <v>0</v>
      </c>
    </row>
    <row r="349" spans="1:45" x14ac:dyDescent="0.25">
      <c r="A349" s="13" t="str">
        <f>IF(MAX(W$2:W349)=W348,"",MAX(W$2:W349))</f>
        <v/>
      </c>
      <c r="B349" s="34"/>
      <c r="C349" s="20"/>
      <c r="D349" s="20"/>
      <c r="E349" s="23" t="str">
        <f>IF(H349=Kalenderbasis!AH$11,Kalenderbasis!AK$11,IF(H349=Kalenderbasis!AH$12,Kalenderbasis!AK$12,IF(H349=Kalenderbasis!AH$13,Kalenderbasis!AK$13,IF(H349=Kalenderbasis!AH$14,Kalenderbasis!AK$14,IF(H349=Kalenderbasis!AH$15,Kalenderbasis!AK$15,IF(H349=Kalenderbasis!AH$16,Kalenderbasis!AK$16,IF(H349=Kalenderbasis!AH$17,Kalenderbasis!AK$17,IF(H349=Kalenderbasis!AH$18,Kalenderbasis!AK$18,""))))))))</f>
        <v/>
      </c>
      <c r="F349" s="43" t="str">
        <f>IF(C349="K",MAX(F$2:F348)+1,"")</f>
        <v/>
      </c>
      <c r="G349" s="20">
        <f t="shared" si="97"/>
        <v>6</v>
      </c>
      <c r="H349" s="21">
        <f t="shared" si="89"/>
        <v>46003</v>
      </c>
      <c r="I349" s="24" t="str">
        <f>IF(H349=Kalenderbasis!N$7,"Aschermittwoch",IF(H349=Kalenderbasis!H$7,"Karfreitag",IF(H349=Kalenderbasis!F$7,"Ostersonntag",IF(H349=Kalenderbasis!G$7,"Ostermontag",IF(H349=Kalenderbasis!J$7,"Christi Himmelfahrt",IF(H349=Kalenderbasis!K$7,"Pfingst-Sonntag",IF(H349=Kalenderbasis!L$7,"Pfingst-Montag",IF(H349=Kalenderbasis!M$7,"Fronleichnam",IF(H349=Kalenderbasis!Q$7,Kalenderbasis!Q$8,IF(H349=Kalenderbasis!R$7,Kalenderbasis!R$8,IF(H349=Kalenderbasis!S$7,Kalenderbasis!S$8,IF(H349=Kalenderbasis!T$7,Kalenderbasis!T$8,IF(H349=Kalenderbasis!U$7,Kalenderbasis!U$8,IF(H349=Kalenderbasis!V$7,Kalenderbasis!V$8,IF(H349=Kalenderbasis!W$7,Kalenderbasis!W$8,IF(H349=Kalenderbasis!X$7,Kalenderbasis!X$8,IF(H349=Kalenderbasis!Y$7,Kalenderbasis!Y$8,IF(H349=Kalenderbasis!Z$7,Kalenderbasis!Z$8,IF(H349=Kalenderbasis!AA$7,Kalenderbasis!AA$8,IF(H349=Kalenderbasis!AB$7,Kalenderbasis!AB$8,IF(H349=Kalenderbasis!O$7,Kalenderbasis!O$8,IF(H349=Kalenderbasis!P$7,Kalenderbasis!P$8,""))))))))))))))))))))))</f>
        <v/>
      </c>
      <c r="J349" s="20" t="str">
        <f t="shared" si="94"/>
        <v/>
      </c>
      <c r="K349" s="25"/>
      <c r="L349" s="22"/>
      <c r="M349" s="22"/>
      <c r="N349" s="22"/>
      <c r="O349" s="22"/>
      <c r="P349" s="22"/>
      <c r="Q349" s="22"/>
      <c r="R349" s="22"/>
      <c r="S349" s="35"/>
      <c r="U349" s="20" t="str">
        <f t="shared" si="95"/>
        <v/>
      </c>
      <c r="V349" s="13">
        <f t="shared" si="96"/>
        <v>0</v>
      </c>
      <c r="W349" s="13">
        <f>SUM(V$2:V349)</f>
        <v>75</v>
      </c>
      <c r="AA349" s="13">
        <f t="shared" si="98"/>
        <v>0</v>
      </c>
      <c r="AD349" s="20">
        <f t="shared" ref="AD349:AE379" si="99">IF(AND($C349="K",$K349=AD$1),1,0)</f>
        <v>0</v>
      </c>
      <c r="AE349" s="20">
        <f t="shared" si="99"/>
        <v>0</v>
      </c>
      <c r="AF349" s="20">
        <f t="shared" si="90"/>
        <v>0</v>
      </c>
      <c r="AG349" s="20">
        <f t="shared" si="90"/>
        <v>0</v>
      </c>
      <c r="AH349" s="20">
        <f t="shared" si="90"/>
        <v>0</v>
      </c>
      <c r="AI349" s="20">
        <f t="shared" si="90"/>
        <v>0</v>
      </c>
      <c r="AJ349" s="20">
        <f t="shared" si="90"/>
        <v>0</v>
      </c>
      <c r="AK349" s="20"/>
      <c r="AL349" s="20"/>
      <c r="AM349" s="20">
        <f t="shared" si="93"/>
        <v>0</v>
      </c>
      <c r="AN349" s="20">
        <f t="shared" si="92"/>
        <v>0</v>
      </c>
      <c r="AO349" s="20">
        <f t="shared" si="92"/>
        <v>0</v>
      </c>
      <c r="AP349" s="20">
        <f t="shared" si="92"/>
        <v>0</v>
      </c>
      <c r="AQ349" s="20">
        <f t="shared" si="92"/>
        <v>0</v>
      </c>
      <c r="AR349" s="20">
        <f t="shared" si="92"/>
        <v>0</v>
      </c>
      <c r="AS349" s="20">
        <f t="shared" si="92"/>
        <v>0</v>
      </c>
    </row>
    <row r="350" spans="1:45" x14ac:dyDescent="0.25">
      <c r="A350" s="13" t="str">
        <f>IF(MAX(W$2:W350)=W349,"",MAX(W$2:W350))</f>
        <v/>
      </c>
      <c r="B350" s="34"/>
      <c r="C350" s="20"/>
      <c r="D350" s="20"/>
      <c r="E350" s="23" t="str">
        <f>IF(H350=Kalenderbasis!AH$11,Kalenderbasis!AK$11,IF(H350=Kalenderbasis!AH$12,Kalenderbasis!AK$12,IF(H350=Kalenderbasis!AH$13,Kalenderbasis!AK$13,IF(H350=Kalenderbasis!AH$14,Kalenderbasis!AK$14,IF(H350=Kalenderbasis!AH$15,Kalenderbasis!AK$15,IF(H350=Kalenderbasis!AH$16,Kalenderbasis!AK$16,IF(H350=Kalenderbasis!AH$17,Kalenderbasis!AK$17,IF(H350=Kalenderbasis!AH$18,Kalenderbasis!AK$18,""))))))))</f>
        <v>KE</v>
      </c>
      <c r="F350" s="43" t="str">
        <f>IF(C350="K",MAX(F$2:F349)+1,"")</f>
        <v/>
      </c>
      <c r="G350" s="20">
        <f t="shared" si="97"/>
        <v>7</v>
      </c>
      <c r="H350" s="21">
        <f t="shared" si="89"/>
        <v>46004</v>
      </c>
      <c r="I350" s="24" t="str">
        <f>IF(H350=Kalenderbasis!N$7,"Aschermittwoch",IF(H350=Kalenderbasis!H$7,"Karfreitag",IF(H350=Kalenderbasis!F$7,"Ostersonntag",IF(H350=Kalenderbasis!G$7,"Ostermontag",IF(H350=Kalenderbasis!J$7,"Christi Himmelfahrt",IF(H350=Kalenderbasis!K$7,"Pfingst-Sonntag",IF(H350=Kalenderbasis!L$7,"Pfingst-Montag",IF(H350=Kalenderbasis!M$7,"Fronleichnam",IF(H350=Kalenderbasis!Q$7,Kalenderbasis!Q$8,IF(H350=Kalenderbasis!R$7,Kalenderbasis!R$8,IF(H350=Kalenderbasis!S$7,Kalenderbasis!S$8,IF(H350=Kalenderbasis!T$7,Kalenderbasis!T$8,IF(H350=Kalenderbasis!U$7,Kalenderbasis!U$8,IF(H350=Kalenderbasis!V$7,Kalenderbasis!V$8,IF(H350=Kalenderbasis!W$7,Kalenderbasis!W$8,IF(H350=Kalenderbasis!X$7,Kalenderbasis!X$8,IF(H350=Kalenderbasis!Y$7,Kalenderbasis!Y$8,IF(H350=Kalenderbasis!Z$7,Kalenderbasis!Z$8,IF(H350=Kalenderbasis!AA$7,Kalenderbasis!AA$8,IF(H350=Kalenderbasis!AB$7,Kalenderbasis!AB$8,IF(H350=Kalenderbasis!O$7,Kalenderbasis!O$8,IF(H350=Kalenderbasis!P$7,Kalenderbasis!P$8,""))))))))))))))))))))))</f>
        <v/>
      </c>
      <c r="J350" s="20" t="str">
        <f t="shared" si="94"/>
        <v/>
      </c>
      <c r="K350" s="25"/>
      <c r="L350" s="22"/>
      <c r="M350" s="22"/>
      <c r="N350" s="22"/>
      <c r="O350" s="22"/>
      <c r="P350" s="22"/>
      <c r="Q350" s="22"/>
      <c r="R350" s="22"/>
      <c r="S350" s="35"/>
      <c r="U350" s="20" t="str">
        <f t="shared" si="95"/>
        <v>KE</v>
      </c>
      <c r="V350" s="13">
        <f t="shared" si="96"/>
        <v>0</v>
      </c>
      <c r="W350" s="13">
        <f>SUM(V$2:V350)</f>
        <v>75</v>
      </c>
      <c r="AA350" s="13">
        <f t="shared" si="98"/>
        <v>0</v>
      </c>
      <c r="AD350" s="20">
        <f t="shared" si="99"/>
        <v>0</v>
      </c>
      <c r="AE350" s="20">
        <f t="shared" si="99"/>
        <v>0</v>
      </c>
      <c r="AF350" s="20">
        <f t="shared" si="90"/>
        <v>0</v>
      </c>
      <c r="AG350" s="20">
        <f t="shared" si="90"/>
        <v>0</v>
      </c>
      <c r="AH350" s="20">
        <f t="shared" si="90"/>
        <v>0</v>
      </c>
      <c r="AI350" s="20">
        <f t="shared" si="90"/>
        <v>0</v>
      </c>
      <c r="AJ350" s="20">
        <f t="shared" si="90"/>
        <v>0</v>
      </c>
      <c r="AK350" s="20"/>
      <c r="AL350" s="20"/>
      <c r="AM350" s="20">
        <f t="shared" si="93"/>
        <v>0</v>
      </c>
      <c r="AN350" s="20">
        <f t="shared" si="92"/>
        <v>0</v>
      </c>
      <c r="AO350" s="20">
        <f t="shared" si="92"/>
        <v>0</v>
      </c>
      <c r="AP350" s="20">
        <f t="shared" si="92"/>
        <v>0</v>
      </c>
      <c r="AQ350" s="20">
        <f t="shared" si="92"/>
        <v>0</v>
      </c>
      <c r="AR350" s="20">
        <f t="shared" si="92"/>
        <v>0</v>
      </c>
      <c r="AS350" s="20">
        <f t="shared" si="92"/>
        <v>0</v>
      </c>
    </row>
    <row r="351" spans="1:45" x14ac:dyDescent="0.25">
      <c r="A351" s="13" t="str">
        <f>IF(MAX(W$2:W351)=W350,"",MAX(W$2:W351))</f>
        <v/>
      </c>
      <c r="B351" s="34"/>
      <c r="C351" s="20"/>
      <c r="D351" s="20"/>
      <c r="E351" s="23" t="str">
        <f>IF(H351=Kalenderbasis!AH$11,Kalenderbasis!AK$11,IF(H351=Kalenderbasis!AH$12,Kalenderbasis!AK$12,IF(H351=Kalenderbasis!AH$13,Kalenderbasis!AK$13,IF(H351=Kalenderbasis!AH$14,Kalenderbasis!AK$14,IF(H351=Kalenderbasis!AH$15,Kalenderbasis!AK$15,IF(H351=Kalenderbasis!AH$16,Kalenderbasis!AK$16,IF(H351=Kalenderbasis!AH$17,Kalenderbasis!AK$17,IF(H351=Kalenderbasis!AH$18,Kalenderbasis!AK$18,""))))))))</f>
        <v/>
      </c>
      <c r="F351" s="43" t="str">
        <f>IF(C351="K",MAX(F$2:F350)+1,"")</f>
        <v/>
      </c>
      <c r="G351" s="20">
        <f t="shared" si="97"/>
        <v>1</v>
      </c>
      <c r="H351" s="21">
        <f t="shared" si="89"/>
        <v>46005</v>
      </c>
      <c r="I351" s="24" t="str">
        <f>IF(H351=Kalenderbasis!N$7,"Aschermittwoch",IF(H351=Kalenderbasis!H$7,"Karfreitag",IF(H351=Kalenderbasis!F$7,"Ostersonntag",IF(H351=Kalenderbasis!G$7,"Ostermontag",IF(H351=Kalenderbasis!J$7,"Christi Himmelfahrt",IF(H351=Kalenderbasis!K$7,"Pfingst-Sonntag",IF(H351=Kalenderbasis!L$7,"Pfingst-Montag",IF(H351=Kalenderbasis!M$7,"Fronleichnam",IF(H351=Kalenderbasis!Q$7,Kalenderbasis!Q$8,IF(H351=Kalenderbasis!R$7,Kalenderbasis!R$8,IF(H351=Kalenderbasis!S$7,Kalenderbasis!S$8,IF(H351=Kalenderbasis!T$7,Kalenderbasis!T$8,IF(H351=Kalenderbasis!U$7,Kalenderbasis!U$8,IF(H351=Kalenderbasis!V$7,Kalenderbasis!V$8,IF(H351=Kalenderbasis!W$7,Kalenderbasis!W$8,IF(H351=Kalenderbasis!X$7,Kalenderbasis!X$8,IF(H351=Kalenderbasis!Y$7,Kalenderbasis!Y$8,IF(H351=Kalenderbasis!Z$7,Kalenderbasis!Z$8,IF(H351=Kalenderbasis!AA$7,Kalenderbasis!AA$8,IF(H351=Kalenderbasis!AB$7,Kalenderbasis!AB$8,IF(H351=Kalenderbasis!O$7,Kalenderbasis!O$8,IF(H351=Kalenderbasis!P$7,Kalenderbasis!P$8,""))))))))))))))))))))))</f>
        <v/>
      </c>
      <c r="J351" s="20" t="str">
        <f t="shared" si="94"/>
        <v/>
      </c>
      <c r="K351" s="25"/>
      <c r="L351" s="22"/>
      <c r="M351" s="22"/>
      <c r="N351" s="22"/>
      <c r="O351" s="22"/>
      <c r="P351" s="22"/>
      <c r="Q351" s="22"/>
      <c r="R351" s="22"/>
      <c r="S351" s="35"/>
      <c r="U351" s="20" t="str">
        <f t="shared" si="95"/>
        <v/>
      </c>
      <c r="V351" s="13">
        <f t="shared" si="96"/>
        <v>0</v>
      </c>
      <c r="W351" s="13">
        <f>SUM(V$2:V351)</f>
        <v>75</v>
      </c>
      <c r="AA351" s="13">
        <f t="shared" si="98"/>
        <v>0</v>
      </c>
      <c r="AD351" s="20">
        <f t="shared" si="99"/>
        <v>0</v>
      </c>
      <c r="AE351" s="20">
        <f t="shared" si="99"/>
        <v>0</v>
      </c>
      <c r="AF351" s="20">
        <f t="shared" si="90"/>
        <v>0</v>
      </c>
      <c r="AG351" s="20">
        <f t="shared" si="90"/>
        <v>0</v>
      </c>
      <c r="AH351" s="20">
        <f t="shared" si="90"/>
        <v>0</v>
      </c>
      <c r="AI351" s="20">
        <f t="shared" si="90"/>
        <v>0</v>
      </c>
      <c r="AJ351" s="20">
        <f t="shared" si="90"/>
        <v>0</v>
      </c>
      <c r="AK351" s="20"/>
      <c r="AL351" s="20"/>
      <c r="AM351" s="20">
        <f t="shared" si="93"/>
        <v>0</v>
      </c>
      <c r="AN351" s="20">
        <f t="shared" si="92"/>
        <v>0</v>
      </c>
      <c r="AO351" s="20">
        <f t="shared" si="92"/>
        <v>0</v>
      </c>
      <c r="AP351" s="20">
        <f t="shared" si="92"/>
        <v>0</v>
      </c>
      <c r="AQ351" s="20">
        <f t="shared" si="92"/>
        <v>0</v>
      </c>
      <c r="AR351" s="20">
        <f t="shared" si="92"/>
        <v>0</v>
      </c>
      <c r="AS351" s="20">
        <f t="shared" si="92"/>
        <v>0</v>
      </c>
    </row>
    <row r="352" spans="1:45" x14ac:dyDescent="0.25">
      <c r="A352" s="13" t="str">
        <f>IF(MAX(W$2:W352)=W351,"",MAX(W$2:W352))</f>
        <v/>
      </c>
      <c r="B352" s="34"/>
      <c r="C352" s="20"/>
      <c r="D352" s="20"/>
      <c r="E352" s="23" t="str">
        <f>IF(H352=Kalenderbasis!AH$11,Kalenderbasis!AK$11,IF(H352=Kalenderbasis!AH$12,Kalenderbasis!AK$12,IF(H352=Kalenderbasis!AH$13,Kalenderbasis!AK$13,IF(H352=Kalenderbasis!AH$14,Kalenderbasis!AK$14,IF(H352=Kalenderbasis!AH$15,Kalenderbasis!AK$15,IF(H352=Kalenderbasis!AH$16,Kalenderbasis!AK$16,IF(H352=Kalenderbasis!AH$17,Kalenderbasis!AK$17,IF(H352=Kalenderbasis!AH$18,Kalenderbasis!AK$18,""))))))))</f>
        <v/>
      </c>
      <c r="F352" s="43" t="str">
        <f>IF(C352="K",MAX(F$2:F351)+1,"")</f>
        <v/>
      </c>
      <c r="G352" s="20">
        <f t="shared" si="97"/>
        <v>2</v>
      </c>
      <c r="H352" s="21">
        <f t="shared" si="89"/>
        <v>46006</v>
      </c>
      <c r="I352" s="24" t="str">
        <f>IF(H352=Kalenderbasis!N$7,"Aschermittwoch",IF(H352=Kalenderbasis!H$7,"Karfreitag",IF(H352=Kalenderbasis!F$7,"Ostersonntag",IF(H352=Kalenderbasis!G$7,"Ostermontag",IF(H352=Kalenderbasis!J$7,"Christi Himmelfahrt",IF(H352=Kalenderbasis!K$7,"Pfingst-Sonntag",IF(H352=Kalenderbasis!L$7,"Pfingst-Montag",IF(H352=Kalenderbasis!M$7,"Fronleichnam",IF(H352=Kalenderbasis!Q$7,Kalenderbasis!Q$8,IF(H352=Kalenderbasis!R$7,Kalenderbasis!R$8,IF(H352=Kalenderbasis!S$7,Kalenderbasis!S$8,IF(H352=Kalenderbasis!T$7,Kalenderbasis!T$8,IF(H352=Kalenderbasis!U$7,Kalenderbasis!U$8,IF(H352=Kalenderbasis!V$7,Kalenderbasis!V$8,IF(H352=Kalenderbasis!W$7,Kalenderbasis!W$8,IF(H352=Kalenderbasis!X$7,Kalenderbasis!X$8,IF(H352=Kalenderbasis!Y$7,Kalenderbasis!Y$8,IF(H352=Kalenderbasis!Z$7,Kalenderbasis!Z$8,IF(H352=Kalenderbasis!AA$7,Kalenderbasis!AA$8,IF(H352=Kalenderbasis!AB$7,Kalenderbasis!AB$8,IF(H352=Kalenderbasis!O$7,Kalenderbasis!O$8,IF(H352=Kalenderbasis!P$7,Kalenderbasis!P$8,""))))))))))))))))))))))</f>
        <v/>
      </c>
      <c r="J352" s="20" t="str">
        <f t="shared" si="94"/>
        <v/>
      </c>
      <c r="K352" s="25"/>
      <c r="L352" s="22"/>
      <c r="M352" s="22"/>
      <c r="N352" s="22"/>
      <c r="O352" s="22"/>
      <c r="P352" s="22"/>
      <c r="Q352" s="22"/>
      <c r="R352" s="22"/>
      <c r="S352" s="35"/>
      <c r="U352" s="20" t="str">
        <f t="shared" si="95"/>
        <v/>
      </c>
      <c r="V352" s="13">
        <f t="shared" si="96"/>
        <v>0</v>
      </c>
      <c r="W352" s="13">
        <f>SUM(V$2:V352)</f>
        <v>75</v>
      </c>
      <c r="AA352" s="13">
        <f t="shared" si="98"/>
        <v>0</v>
      </c>
      <c r="AD352" s="20">
        <f t="shared" si="99"/>
        <v>0</v>
      </c>
      <c r="AE352" s="20">
        <f t="shared" si="99"/>
        <v>0</v>
      </c>
      <c r="AF352" s="20">
        <f t="shared" si="90"/>
        <v>0</v>
      </c>
      <c r="AG352" s="20">
        <f t="shared" si="90"/>
        <v>0</v>
      </c>
      <c r="AH352" s="20">
        <f t="shared" si="90"/>
        <v>0</v>
      </c>
      <c r="AI352" s="20">
        <f t="shared" si="90"/>
        <v>0</v>
      </c>
      <c r="AJ352" s="20">
        <f t="shared" si="90"/>
        <v>0</v>
      </c>
      <c r="AK352" s="20"/>
      <c r="AL352" s="20"/>
      <c r="AM352" s="20">
        <f t="shared" si="93"/>
        <v>0</v>
      </c>
      <c r="AN352" s="20">
        <f t="shared" si="92"/>
        <v>0</v>
      </c>
      <c r="AO352" s="20">
        <f t="shared" si="92"/>
        <v>0</v>
      </c>
      <c r="AP352" s="20">
        <f t="shared" si="92"/>
        <v>0</v>
      </c>
      <c r="AQ352" s="20">
        <f t="shared" si="92"/>
        <v>0</v>
      </c>
      <c r="AR352" s="20">
        <f t="shared" si="92"/>
        <v>0</v>
      </c>
      <c r="AS352" s="20">
        <f t="shared" si="92"/>
        <v>0</v>
      </c>
    </row>
    <row r="353" spans="1:45" x14ac:dyDescent="0.25">
      <c r="A353" s="13" t="str">
        <f>IF(MAX(W$2:W353)=W352,"",MAX(W$2:W353))</f>
        <v/>
      </c>
      <c r="B353" s="34"/>
      <c r="C353" s="20"/>
      <c r="D353" s="20"/>
      <c r="E353" s="23" t="str">
        <f>IF(H353=Kalenderbasis!AH$11,Kalenderbasis!AK$11,IF(H353=Kalenderbasis!AH$12,Kalenderbasis!AK$12,IF(H353=Kalenderbasis!AH$13,Kalenderbasis!AK$13,IF(H353=Kalenderbasis!AH$14,Kalenderbasis!AK$14,IF(H353=Kalenderbasis!AH$15,Kalenderbasis!AK$15,IF(H353=Kalenderbasis!AH$16,Kalenderbasis!AK$16,IF(H353=Kalenderbasis!AH$17,Kalenderbasis!AK$17,IF(H353=Kalenderbasis!AH$18,Kalenderbasis!AK$18,""))))))))</f>
        <v/>
      </c>
      <c r="F353" s="43" t="str">
        <f>IF(C353="K",MAX(F$2:F352)+1,"")</f>
        <v/>
      </c>
      <c r="G353" s="20">
        <f t="shared" si="97"/>
        <v>3</v>
      </c>
      <c r="H353" s="21">
        <f t="shared" si="89"/>
        <v>46007</v>
      </c>
      <c r="I353" s="24" t="str">
        <f>IF(H353=Kalenderbasis!N$7,"Aschermittwoch",IF(H353=Kalenderbasis!H$7,"Karfreitag",IF(H353=Kalenderbasis!F$7,"Ostersonntag",IF(H353=Kalenderbasis!G$7,"Ostermontag",IF(H353=Kalenderbasis!J$7,"Christi Himmelfahrt",IF(H353=Kalenderbasis!K$7,"Pfingst-Sonntag",IF(H353=Kalenderbasis!L$7,"Pfingst-Montag",IF(H353=Kalenderbasis!M$7,"Fronleichnam",IF(H353=Kalenderbasis!Q$7,Kalenderbasis!Q$8,IF(H353=Kalenderbasis!R$7,Kalenderbasis!R$8,IF(H353=Kalenderbasis!S$7,Kalenderbasis!S$8,IF(H353=Kalenderbasis!T$7,Kalenderbasis!T$8,IF(H353=Kalenderbasis!U$7,Kalenderbasis!U$8,IF(H353=Kalenderbasis!V$7,Kalenderbasis!V$8,IF(H353=Kalenderbasis!W$7,Kalenderbasis!W$8,IF(H353=Kalenderbasis!X$7,Kalenderbasis!X$8,IF(H353=Kalenderbasis!Y$7,Kalenderbasis!Y$8,IF(H353=Kalenderbasis!Z$7,Kalenderbasis!Z$8,IF(H353=Kalenderbasis!AA$7,Kalenderbasis!AA$8,IF(H353=Kalenderbasis!AB$7,Kalenderbasis!AB$8,IF(H353=Kalenderbasis!O$7,Kalenderbasis!O$8,IF(H353=Kalenderbasis!P$7,Kalenderbasis!P$8,""))))))))))))))))))))))</f>
        <v/>
      </c>
      <c r="J353" s="20" t="str">
        <f t="shared" si="94"/>
        <v/>
      </c>
      <c r="K353" s="25"/>
      <c r="L353" s="22"/>
      <c r="M353" s="22"/>
      <c r="N353" s="22"/>
      <c r="O353" s="22"/>
      <c r="P353" s="22"/>
      <c r="Q353" s="22"/>
      <c r="R353" s="22"/>
      <c r="S353" s="35"/>
      <c r="U353" s="20" t="str">
        <f t="shared" si="95"/>
        <v/>
      </c>
      <c r="V353" s="13">
        <f t="shared" si="96"/>
        <v>0</v>
      </c>
      <c r="W353" s="13">
        <f>SUM(V$2:V353)</f>
        <v>75</v>
      </c>
      <c r="AA353" s="13">
        <f t="shared" si="98"/>
        <v>0</v>
      </c>
      <c r="AD353" s="20">
        <f t="shared" si="99"/>
        <v>0</v>
      </c>
      <c r="AE353" s="20">
        <f t="shared" si="99"/>
        <v>0</v>
      </c>
      <c r="AF353" s="20">
        <f t="shared" si="90"/>
        <v>0</v>
      </c>
      <c r="AG353" s="20">
        <f t="shared" si="90"/>
        <v>0</v>
      </c>
      <c r="AH353" s="20">
        <f t="shared" si="90"/>
        <v>0</v>
      </c>
      <c r="AI353" s="20">
        <f t="shared" si="90"/>
        <v>0</v>
      </c>
      <c r="AJ353" s="20">
        <f t="shared" si="90"/>
        <v>0</v>
      </c>
      <c r="AK353" s="20"/>
      <c r="AL353" s="20"/>
      <c r="AM353" s="20">
        <f t="shared" si="93"/>
        <v>0</v>
      </c>
      <c r="AN353" s="20">
        <f t="shared" si="92"/>
        <v>0</v>
      </c>
      <c r="AO353" s="20">
        <f t="shared" si="92"/>
        <v>0</v>
      </c>
      <c r="AP353" s="20">
        <f t="shared" si="92"/>
        <v>0</v>
      </c>
      <c r="AQ353" s="20">
        <f t="shared" si="92"/>
        <v>0</v>
      </c>
      <c r="AR353" s="20">
        <f t="shared" si="92"/>
        <v>0</v>
      </c>
      <c r="AS353" s="20">
        <f t="shared" si="92"/>
        <v>0</v>
      </c>
    </row>
    <row r="354" spans="1:45" x14ac:dyDescent="0.25">
      <c r="A354" s="13" t="str">
        <f>IF(MAX(W$2:W354)=W353,"",MAX(W$2:W354))</f>
        <v/>
      </c>
      <c r="B354" s="34"/>
      <c r="C354" s="20"/>
      <c r="D354" s="20"/>
      <c r="E354" s="23" t="str">
        <f>IF(H354=Kalenderbasis!AH$11,Kalenderbasis!AK$11,IF(H354=Kalenderbasis!AH$12,Kalenderbasis!AK$12,IF(H354=Kalenderbasis!AH$13,Kalenderbasis!AK$13,IF(H354=Kalenderbasis!AH$14,Kalenderbasis!AK$14,IF(H354=Kalenderbasis!AH$15,Kalenderbasis!AK$15,IF(H354=Kalenderbasis!AH$16,Kalenderbasis!AK$16,IF(H354=Kalenderbasis!AH$17,Kalenderbasis!AK$17,IF(H354=Kalenderbasis!AH$18,Kalenderbasis!AK$18,""))))))))</f>
        <v/>
      </c>
      <c r="F354" s="43" t="str">
        <f>IF(C354="K",MAX(F$2:F353)+1,"")</f>
        <v/>
      </c>
      <c r="G354" s="20">
        <f t="shared" si="97"/>
        <v>4</v>
      </c>
      <c r="H354" s="21">
        <f t="shared" si="89"/>
        <v>46008</v>
      </c>
      <c r="I354" s="24" t="str">
        <f>IF(H354=Kalenderbasis!N$7,"Aschermittwoch",IF(H354=Kalenderbasis!H$7,"Karfreitag",IF(H354=Kalenderbasis!F$7,"Ostersonntag",IF(H354=Kalenderbasis!G$7,"Ostermontag",IF(H354=Kalenderbasis!J$7,"Christi Himmelfahrt",IF(H354=Kalenderbasis!K$7,"Pfingst-Sonntag",IF(H354=Kalenderbasis!L$7,"Pfingst-Montag",IF(H354=Kalenderbasis!M$7,"Fronleichnam",IF(H354=Kalenderbasis!Q$7,Kalenderbasis!Q$8,IF(H354=Kalenderbasis!R$7,Kalenderbasis!R$8,IF(H354=Kalenderbasis!S$7,Kalenderbasis!S$8,IF(H354=Kalenderbasis!T$7,Kalenderbasis!T$8,IF(H354=Kalenderbasis!U$7,Kalenderbasis!U$8,IF(H354=Kalenderbasis!V$7,Kalenderbasis!V$8,IF(H354=Kalenderbasis!W$7,Kalenderbasis!W$8,IF(H354=Kalenderbasis!X$7,Kalenderbasis!X$8,IF(H354=Kalenderbasis!Y$7,Kalenderbasis!Y$8,IF(H354=Kalenderbasis!Z$7,Kalenderbasis!Z$8,IF(H354=Kalenderbasis!AA$7,Kalenderbasis!AA$8,IF(H354=Kalenderbasis!AB$7,Kalenderbasis!AB$8,IF(H354=Kalenderbasis!O$7,Kalenderbasis!O$8,IF(H354=Kalenderbasis!P$7,Kalenderbasis!P$8,""))))))))))))))))))))))</f>
        <v/>
      </c>
      <c r="J354" s="20" t="str">
        <f t="shared" si="94"/>
        <v/>
      </c>
      <c r="K354" s="25"/>
      <c r="L354" s="22"/>
      <c r="M354" s="22"/>
      <c r="N354" s="22"/>
      <c r="O354" s="22"/>
      <c r="P354" s="22"/>
      <c r="Q354" s="22"/>
      <c r="R354" s="22"/>
      <c r="S354" s="35"/>
      <c r="U354" s="20" t="str">
        <f t="shared" si="95"/>
        <v/>
      </c>
      <c r="V354" s="13">
        <f t="shared" si="96"/>
        <v>0</v>
      </c>
      <c r="W354" s="13">
        <f>SUM(V$2:V354)</f>
        <v>75</v>
      </c>
      <c r="AA354" s="13">
        <f t="shared" si="98"/>
        <v>0</v>
      </c>
      <c r="AD354" s="20">
        <f t="shared" si="99"/>
        <v>0</v>
      </c>
      <c r="AE354" s="20">
        <f t="shared" si="99"/>
        <v>0</v>
      </c>
      <c r="AF354" s="20">
        <f t="shared" si="90"/>
        <v>0</v>
      </c>
      <c r="AG354" s="20">
        <f t="shared" si="90"/>
        <v>0</v>
      </c>
      <c r="AH354" s="20">
        <f t="shared" si="90"/>
        <v>0</v>
      </c>
      <c r="AI354" s="20">
        <f t="shared" si="90"/>
        <v>0</v>
      </c>
      <c r="AJ354" s="20">
        <f t="shared" si="90"/>
        <v>0</v>
      </c>
      <c r="AK354" s="20"/>
      <c r="AL354" s="20"/>
      <c r="AM354" s="20">
        <f t="shared" si="93"/>
        <v>0</v>
      </c>
      <c r="AN354" s="20">
        <f t="shared" si="92"/>
        <v>0</v>
      </c>
      <c r="AO354" s="20">
        <f t="shared" si="92"/>
        <v>0</v>
      </c>
      <c r="AP354" s="20">
        <f t="shared" si="92"/>
        <v>0</v>
      </c>
      <c r="AQ354" s="20">
        <f t="shared" si="92"/>
        <v>0</v>
      </c>
      <c r="AR354" s="20">
        <f t="shared" si="92"/>
        <v>0</v>
      </c>
      <c r="AS354" s="20">
        <f t="shared" si="92"/>
        <v>0</v>
      </c>
    </row>
    <row r="355" spans="1:45" x14ac:dyDescent="0.25">
      <c r="A355" s="13">
        <f>IF(MAX(W$2:W355)=W354,"",MAX(W$2:W355))</f>
        <v>76</v>
      </c>
      <c r="B355" s="34" t="s">
        <v>28</v>
      </c>
      <c r="C355" s="20" t="s">
        <v>44</v>
      </c>
      <c r="D355" s="20"/>
      <c r="E355" s="23" t="str">
        <f>IF(H355=Kalenderbasis!AH$11,Kalenderbasis!AK$11,IF(H355=Kalenderbasis!AH$12,Kalenderbasis!AK$12,IF(H355=Kalenderbasis!AH$13,Kalenderbasis!AK$13,IF(H355=Kalenderbasis!AH$14,Kalenderbasis!AK$14,IF(H355=Kalenderbasis!AH$15,Kalenderbasis!AK$15,IF(H355=Kalenderbasis!AH$16,Kalenderbasis!AK$16,IF(H355=Kalenderbasis!AH$17,Kalenderbasis!AK$17,IF(H355=Kalenderbasis!AH$18,Kalenderbasis!AK$18,""))))))))</f>
        <v/>
      </c>
      <c r="F355" s="43" t="str">
        <f>IF(C355="K",MAX(F$2:F354)+1,"")</f>
        <v/>
      </c>
      <c r="G355" s="20">
        <f t="shared" si="97"/>
        <v>5</v>
      </c>
      <c r="H355" s="21">
        <f t="shared" si="89"/>
        <v>46009</v>
      </c>
      <c r="I355" s="24" t="str">
        <f>IF(H355=Kalenderbasis!N$7,"Aschermittwoch",IF(H355=Kalenderbasis!H$7,"Karfreitag",IF(H355=Kalenderbasis!F$7,"Ostersonntag",IF(H355=Kalenderbasis!G$7,"Ostermontag",IF(H355=Kalenderbasis!J$7,"Christi Himmelfahrt",IF(H355=Kalenderbasis!K$7,"Pfingst-Sonntag",IF(H355=Kalenderbasis!L$7,"Pfingst-Montag",IF(H355=Kalenderbasis!M$7,"Fronleichnam",IF(H355=Kalenderbasis!Q$7,Kalenderbasis!Q$8,IF(H355=Kalenderbasis!R$7,Kalenderbasis!R$8,IF(H355=Kalenderbasis!S$7,Kalenderbasis!S$8,IF(H355=Kalenderbasis!T$7,Kalenderbasis!T$8,IF(H355=Kalenderbasis!U$7,Kalenderbasis!U$8,IF(H355=Kalenderbasis!V$7,Kalenderbasis!V$8,IF(H355=Kalenderbasis!W$7,Kalenderbasis!W$8,IF(H355=Kalenderbasis!X$7,Kalenderbasis!X$8,IF(H355=Kalenderbasis!Y$7,Kalenderbasis!Y$8,IF(H355=Kalenderbasis!Z$7,Kalenderbasis!Z$8,IF(H355=Kalenderbasis!AA$7,Kalenderbasis!AA$8,IF(H355=Kalenderbasis!AB$7,Kalenderbasis!AB$8,IF(H355=Kalenderbasis!O$7,Kalenderbasis!O$8,IF(H355=Kalenderbasis!P$7,Kalenderbasis!P$8,""))))))))))))))))))))))</f>
        <v/>
      </c>
      <c r="J355" s="20" t="str">
        <f t="shared" si="94"/>
        <v>Burggraben</v>
      </c>
      <c r="K355" s="25" t="s">
        <v>16</v>
      </c>
      <c r="L355" s="22"/>
      <c r="M355" s="22"/>
      <c r="N355" s="22"/>
      <c r="O355" s="22"/>
      <c r="P355" s="22"/>
      <c r="Q355" s="22"/>
      <c r="R355" s="22"/>
      <c r="S355" s="35"/>
      <c r="U355" s="20" t="str">
        <f t="shared" si="95"/>
        <v/>
      </c>
      <c r="V355" s="13">
        <f t="shared" si="96"/>
        <v>1</v>
      </c>
      <c r="W355" s="13">
        <f>SUM(V$2:V355)</f>
        <v>76</v>
      </c>
      <c r="AA355" s="13">
        <f t="shared" si="98"/>
        <v>0</v>
      </c>
      <c r="AD355" s="20">
        <f t="shared" si="99"/>
        <v>0</v>
      </c>
      <c r="AE355" s="20">
        <f t="shared" si="99"/>
        <v>0</v>
      </c>
      <c r="AF355" s="20">
        <f t="shared" si="90"/>
        <v>0</v>
      </c>
      <c r="AG355" s="20">
        <f t="shared" si="90"/>
        <v>0</v>
      </c>
      <c r="AH355" s="20">
        <f t="shared" si="90"/>
        <v>0</v>
      </c>
      <c r="AI355" s="20">
        <f t="shared" si="90"/>
        <v>0</v>
      </c>
      <c r="AJ355" s="20">
        <f t="shared" si="90"/>
        <v>0</v>
      </c>
      <c r="AK355" s="20"/>
      <c r="AL355" s="20"/>
      <c r="AM355" s="20">
        <f t="shared" si="93"/>
        <v>0</v>
      </c>
      <c r="AN355" s="20">
        <f t="shared" si="92"/>
        <v>0</v>
      </c>
      <c r="AO355" s="20">
        <f t="shared" si="92"/>
        <v>1</v>
      </c>
      <c r="AP355" s="20">
        <f t="shared" si="92"/>
        <v>0</v>
      </c>
      <c r="AQ355" s="20">
        <f t="shared" si="92"/>
        <v>0</v>
      </c>
      <c r="AR355" s="20">
        <f t="shared" si="92"/>
        <v>0</v>
      </c>
      <c r="AS355" s="20">
        <f t="shared" si="92"/>
        <v>0</v>
      </c>
    </row>
    <row r="356" spans="1:45" x14ac:dyDescent="0.25">
      <c r="A356" s="13" t="str">
        <f>IF(MAX(W$2:W356)=W355,"",MAX(W$2:W356))</f>
        <v/>
      </c>
      <c r="B356" s="34"/>
      <c r="C356" s="20"/>
      <c r="D356" s="20"/>
      <c r="E356" s="23" t="str">
        <f>IF(H356=Kalenderbasis!AH$11,Kalenderbasis!AK$11,IF(H356=Kalenderbasis!AH$12,Kalenderbasis!AK$12,IF(H356=Kalenderbasis!AH$13,Kalenderbasis!AK$13,IF(H356=Kalenderbasis!AH$14,Kalenderbasis!AK$14,IF(H356=Kalenderbasis!AH$15,Kalenderbasis!AK$15,IF(H356=Kalenderbasis!AH$16,Kalenderbasis!AK$16,IF(H356=Kalenderbasis!AH$17,Kalenderbasis!AK$17,IF(H356=Kalenderbasis!AH$18,Kalenderbasis!AK$18,""))))))))</f>
        <v/>
      </c>
      <c r="F356" s="43" t="str">
        <f>IF(C356="K",MAX(F$2:F355)+1,"")</f>
        <v/>
      </c>
      <c r="G356" s="20">
        <f t="shared" si="97"/>
        <v>6</v>
      </c>
      <c r="H356" s="21">
        <f t="shared" ref="H356:H379" si="100">H355+1</f>
        <v>46010</v>
      </c>
      <c r="I356" s="24" t="str">
        <f>IF(H356=Kalenderbasis!N$7,"Aschermittwoch",IF(H356=Kalenderbasis!H$7,"Karfreitag",IF(H356=Kalenderbasis!F$7,"Ostersonntag",IF(H356=Kalenderbasis!G$7,"Ostermontag",IF(H356=Kalenderbasis!J$7,"Christi Himmelfahrt",IF(H356=Kalenderbasis!K$7,"Pfingst-Sonntag",IF(H356=Kalenderbasis!L$7,"Pfingst-Montag",IF(H356=Kalenderbasis!M$7,"Fronleichnam",IF(H356=Kalenderbasis!Q$7,Kalenderbasis!Q$8,IF(H356=Kalenderbasis!R$7,Kalenderbasis!R$8,IF(H356=Kalenderbasis!S$7,Kalenderbasis!S$8,IF(H356=Kalenderbasis!T$7,Kalenderbasis!T$8,IF(H356=Kalenderbasis!U$7,Kalenderbasis!U$8,IF(H356=Kalenderbasis!V$7,Kalenderbasis!V$8,IF(H356=Kalenderbasis!W$7,Kalenderbasis!W$8,IF(H356=Kalenderbasis!X$7,Kalenderbasis!X$8,IF(H356=Kalenderbasis!Y$7,Kalenderbasis!Y$8,IF(H356=Kalenderbasis!Z$7,Kalenderbasis!Z$8,IF(H356=Kalenderbasis!AA$7,Kalenderbasis!AA$8,IF(H356=Kalenderbasis!AB$7,Kalenderbasis!AB$8,IF(H356=Kalenderbasis!O$7,Kalenderbasis!O$8,IF(H356=Kalenderbasis!P$7,Kalenderbasis!P$8,""))))))))))))))))))))))</f>
        <v/>
      </c>
      <c r="J356" s="20" t="str">
        <f t="shared" si="94"/>
        <v/>
      </c>
      <c r="K356" s="25"/>
      <c r="L356" s="22"/>
      <c r="M356" s="22"/>
      <c r="N356" s="22"/>
      <c r="O356" s="22"/>
      <c r="P356" s="22"/>
      <c r="Q356" s="22"/>
      <c r="R356" s="22"/>
      <c r="S356" s="35"/>
      <c r="U356" s="20" t="str">
        <f t="shared" si="95"/>
        <v/>
      </c>
      <c r="V356" s="13">
        <f t="shared" si="96"/>
        <v>0</v>
      </c>
      <c r="W356" s="13">
        <f>SUM(V$2:V356)</f>
        <v>76</v>
      </c>
      <c r="AA356" s="13">
        <f t="shared" si="98"/>
        <v>0</v>
      </c>
      <c r="AD356" s="20">
        <f t="shared" si="99"/>
        <v>0</v>
      </c>
      <c r="AE356" s="20">
        <f t="shared" si="99"/>
        <v>0</v>
      </c>
      <c r="AF356" s="20">
        <f t="shared" si="90"/>
        <v>0</v>
      </c>
      <c r="AG356" s="20">
        <f t="shared" si="90"/>
        <v>0</v>
      </c>
      <c r="AH356" s="20">
        <f t="shared" si="90"/>
        <v>0</v>
      </c>
      <c r="AI356" s="20">
        <f t="shared" si="90"/>
        <v>0</v>
      </c>
      <c r="AJ356" s="20">
        <f t="shared" si="90"/>
        <v>0</v>
      </c>
      <c r="AK356" s="20"/>
      <c r="AL356" s="20"/>
      <c r="AM356" s="20">
        <f t="shared" si="93"/>
        <v>0</v>
      </c>
      <c r="AN356" s="20">
        <f t="shared" si="92"/>
        <v>0</v>
      </c>
      <c r="AO356" s="20">
        <f t="shared" si="92"/>
        <v>0</v>
      </c>
      <c r="AP356" s="20">
        <f t="shared" si="92"/>
        <v>0</v>
      </c>
      <c r="AQ356" s="20">
        <f t="shared" si="92"/>
        <v>0</v>
      </c>
      <c r="AR356" s="20">
        <f t="shared" si="92"/>
        <v>0</v>
      </c>
      <c r="AS356" s="20">
        <f t="shared" si="92"/>
        <v>0</v>
      </c>
    </row>
    <row r="357" spans="1:45" x14ac:dyDescent="0.25">
      <c r="A357" s="13" t="str">
        <f>IF(MAX(W$2:W357)=W356,"",MAX(W$2:W357))</f>
        <v/>
      </c>
      <c r="B357" s="34"/>
      <c r="C357" s="20"/>
      <c r="D357" s="20"/>
      <c r="E357" s="23" t="str">
        <f>IF(H357=Kalenderbasis!AH$11,Kalenderbasis!AK$11,IF(H357=Kalenderbasis!AH$12,Kalenderbasis!AK$12,IF(H357=Kalenderbasis!AH$13,Kalenderbasis!AK$13,IF(H357=Kalenderbasis!AH$14,Kalenderbasis!AK$14,IF(H357=Kalenderbasis!AH$15,Kalenderbasis!AK$15,IF(H357=Kalenderbasis!AH$16,Kalenderbasis!AK$16,IF(H357=Kalenderbasis!AH$17,Kalenderbasis!AK$17,IF(H357=Kalenderbasis!AH$18,Kalenderbasis!AK$18,""))))))))</f>
        <v/>
      </c>
      <c r="F357" s="43" t="str">
        <f>IF(C357="K",MAX(F$2:F356)+1,"")</f>
        <v/>
      </c>
      <c r="G357" s="20">
        <f t="shared" si="97"/>
        <v>7</v>
      </c>
      <c r="H357" s="21">
        <f t="shared" si="100"/>
        <v>46011</v>
      </c>
      <c r="I357" s="24" t="str">
        <f>IF(H357=Kalenderbasis!N$7,"Aschermittwoch",IF(H357=Kalenderbasis!H$7,"Karfreitag",IF(H357=Kalenderbasis!F$7,"Ostersonntag",IF(H357=Kalenderbasis!G$7,"Ostermontag",IF(H357=Kalenderbasis!J$7,"Christi Himmelfahrt",IF(H357=Kalenderbasis!K$7,"Pfingst-Sonntag",IF(H357=Kalenderbasis!L$7,"Pfingst-Montag",IF(H357=Kalenderbasis!M$7,"Fronleichnam",IF(H357=Kalenderbasis!Q$7,Kalenderbasis!Q$8,IF(H357=Kalenderbasis!R$7,Kalenderbasis!R$8,IF(H357=Kalenderbasis!S$7,Kalenderbasis!S$8,IF(H357=Kalenderbasis!T$7,Kalenderbasis!T$8,IF(H357=Kalenderbasis!U$7,Kalenderbasis!U$8,IF(H357=Kalenderbasis!V$7,Kalenderbasis!V$8,IF(H357=Kalenderbasis!W$7,Kalenderbasis!W$8,IF(H357=Kalenderbasis!X$7,Kalenderbasis!X$8,IF(H357=Kalenderbasis!Y$7,Kalenderbasis!Y$8,IF(H357=Kalenderbasis!Z$7,Kalenderbasis!Z$8,IF(H357=Kalenderbasis!AA$7,Kalenderbasis!AA$8,IF(H357=Kalenderbasis!AB$7,Kalenderbasis!AB$8,IF(H357=Kalenderbasis!O$7,Kalenderbasis!O$8,IF(H357=Kalenderbasis!P$7,Kalenderbasis!P$8,""))))))))))))))))))))))</f>
        <v/>
      </c>
      <c r="J357" s="20" t="str">
        <f t="shared" si="94"/>
        <v/>
      </c>
      <c r="K357" s="25"/>
      <c r="L357" s="22"/>
      <c r="M357" s="22"/>
      <c r="N357" s="22"/>
      <c r="O357" s="22"/>
      <c r="P357" s="22"/>
      <c r="Q357" s="22"/>
      <c r="R357" s="22"/>
      <c r="S357" s="35"/>
      <c r="U357" s="20" t="str">
        <f t="shared" si="95"/>
        <v/>
      </c>
      <c r="V357" s="13">
        <f t="shared" si="96"/>
        <v>0</v>
      </c>
      <c r="W357" s="13">
        <f>SUM(V$2:V357)</f>
        <v>76</v>
      </c>
      <c r="AA357" s="13">
        <f t="shared" si="98"/>
        <v>0</v>
      </c>
      <c r="AD357" s="20">
        <f t="shared" si="99"/>
        <v>0</v>
      </c>
      <c r="AE357" s="20">
        <f t="shared" si="99"/>
        <v>0</v>
      </c>
      <c r="AF357" s="20">
        <f t="shared" si="90"/>
        <v>0</v>
      </c>
      <c r="AG357" s="20">
        <f t="shared" si="90"/>
        <v>0</v>
      </c>
      <c r="AH357" s="20">
        <f t="shared" ref="AF357:AJ379" si="101">IF(AND($C357="K",$K357=AH$1),1,0)</f>
        <v>0</v>
      </c>
      <c r="AI357" s="20">
        <f t="shared" si="101"/>
        <v>0</v>
      </c>
      <c r="AJ357" s="20">
        <f t="shared" si="101"/>
        <v>0</v>
      </c>
      <c r="AK357" s="20"/>
      <c r="AL357" s="20"/>
      <c r="AM357" s="20">
        <f t="shared" si="93"/>
        <v>0</v>
      </c>
      <c r="AN357" s="20">
        <f t="shared" si="92"/>
        <v>0</v>
      </c>
      <c r="AO357" s="20">
        <f t="shared" si="92"/>
        <v>0</v>
      </c>
      <c r="AP357" s="20">
        <f t="shared" si="92"/>
        <v>0</v>
      </c>
      <c r="AQ357" s="20">
        <f t="shared" si="92"/>
        <v>0</v>
      </c>
      <c r="AR357" s="20">
        <f t="shared" si="92"/>
        <v>0</v>
      </c>
      <c r="AS357" s="20">
        <f t="shared" si="92"/>
        <v>0</v>
      </c>
    </row>
    <row r="358" spans="1:45" x14ac:dyDescent="0.25">
      <c r="A358" s="13" t="str">
        <f>IF(MAX(W$2:W358)=W357,"",MAX(W$2:W358))</f>
        <v/>
      </c>
      <c r="B358" s="34"/>
      <c r="C358" s="20"/>
      <c r="D358" s="20"/>
      <c r="E358" s="23" t="str">
        <f>IF(H358=Kalenderbasis!AH$11,Kalenderbasis!AK$11,IF(H358=Kalenderbasis!AH$12,Kalenderbasis!AK$12,IF(H358=Kalenderbasis!AH$13,Kalenderbasis!AK$13,IF(H358=Kalenderbasis!AH$14,Kalenderbasis!AK$14,IF(H358=Kalenderbasis!AH$15,Kalenderbasis!AK$15,IF(H358=Kalenderbasis!AH$16,Kalenderbasis!AK$16,IF(H358=Kalenderbasis!AH$17,Kalenderbasis!AK$17,IF(H358=Kalenderbasis!AH$18,Kalenderbasis!AK$18,""))))))))</f>
        <v/>
      </c>
      <c r="F358" s="43" t="str">
        <f>IF(C358="K",MAX(F$2:F357)+1,"")</f>
        <v/>
      </c>
      <c r="G358" s="20">
        <f t="shared" si="97"/>
        <v>1</v>
      </c>
      <c r="H358" s="21">
        <f t="shared" si="100"/>
        <v>46012</v>
      </c>
      <c r="I358" s="24" t="str">
        <f>IF(H358=Kalenderbasis!N$7,"Aschermittwoch",IF(H358=Kalenderbasis!H$7,"Karfreitag",IF(H358=Kalenderbasis!F$7,"Ostersonntag",IF(H358=Kalenderbasis!G$7,"Ostermontag",IF(H358=Kalenderbasis!J$7,"Christi Himmelfahrt",IF(H358=Kalenderbasis!K$7,"Pfingst-Sonntag",IF(H358=Kalenderbasis!L$7,"Pfingst-Montag",IF(H358=Kalenderbasis!M$7,"Fronleichnam",IF(H358=Kalenderbasis!Q$7,Kalenderbasis!Q$8,IF(H358=Kalenderbasis!R$7,Kalenderbasis!R$8,IF(H358=Kalenderbasis!S$7,Kalenderbasis!S$8,IF(H358=Kalenderbasis!T$7,Kalenderbasis!T$8,IF(H358=Kalenderbasis!U$7,Kalenderbasis!U$8,IF(H358=Kalenderbasis!V$7,Kalenderbasis!V$8,IF(H358=Kalenderbasis!W$7,Kalenderbasis!W$8,IF(H358=Kalenderbasis!X$7,Kalenderbasis!X$8,IF(H358=Kalenderbasis!Y$7,Kalenderbasis!Y$8,IF(H358=Kalenderbasis!Z$7,Kalenderbasis!Z$8,IF(H358=Kalenderbasis!AA$7,Kalenderbasis!AA$8,IF(H358=Kalenderbasis!AB$7,Kalenderbasis!AB$8,IF(H358=Kalenderbasis!O$7,Kalenderbasis!O$8,IF(H358=Kalenderbasis!P$7,Kalenderbasis!P$8,""))))))))))))))))))))))</f>
        <v/>
      </c>
      <c r="J358" s="20" t="str">
        <f t="shared" si="94"/>
        <v/>
      </c>
      <c r="K358" s="25"/>
      <c r="L358" s="22"/>
      <c r="M358" s="22"/>
      <c r="N358" s="22"/>
      <c r="O358" s="22"/>
      <c r="P358" s="22"/>
      <c r="Q358" s="22"/>
      <c r="R358" s="22"/>
      <c r="S358" s="35"/>
      <c r="U358" s="20" t="str">
        <f t="shared" si="95"/>
        <v/>
      </c>
      <c r="V358" s="13">
        <f t="shared" si="96"/>
        <v>0</v>
      </c>
      <c r="W358" s="13">
        <f>SUM(V$2:V358)</f>
        <v>76</v>
      </c>
      <c r="AA358" s="13">
        <f t="shared" si="98"/>
        <v>0</v>
      </c>
      <c r="AD358" s="20">
        <f t="shared" si="99"/>
        <v>0</v>
      </c>
      <c r="AE358" s="20">
        <f t="shared" si="99"/>
        <v>0</v>
      </c>
      <c r="AF358" s="20">
        <f t="shared" si="101"/>
        <v>0</v>
      </c>
      <c r="AG358" s="20">
        <f t="shared" si="101"/>
        <v>0</v>
      </c>
      <c r="AH358" s="20">
        <f t="shared" si="101"/>
        <v>0</v>
      </c>
      <c r="AI358" s="20">
        <f t="shared" si="101"/>
        <v>0</v>
      </c>
      <c r="AJ358" s="20">
        <f t="shared" si="101"/>
        <v>0</v>
      </c>
      <c r="AK358" s="20"/>
      <c r="AL358" s="20"/>
      <c r="AM358" s="20">
        <f t="shared" si="93"/>
        <v>0</v>
      </c>
      <c r="AN358" s="20">
        <f t="shared" si="92"/>
        <v>0</v>
      </c>
      <c r="AO358" s="20">
        <f t="shared" si="92"/>
        <v>0</v>
      </c>
      <c r="AP358" s="20">
        <f t="shared" si="92"/>
        <v>0</v>
      </c>
      <c r="AQ358" s="20">
        <f t="shared" si="92"/>
        <v>0</v>
      </c>
      <c r="AR358" s="20">
        <f t="shared" si="92"/>
        <v>0</v>
      </c>
      <c r="AS358" s="20">
        <f t="shared" si="92"/>
        <v>0</v>
      </c>
    </row>
    <row r="359" spans="1:45" x14ac:dyDescent="0.25">
      <c r="A359" s="13" t="str">
        <f>IF(MAX(W$2:W359)=W358,"",MAX(W$2:W359))</f>
        <v/>
      </c>
      <c r="B359" s="34"/>
      <c r="C359" s="20"/>
      <c r="D359" s="20"/>
      <c r="E359" s="23" t="str">
        <f>IF(H359=Kalenderbasis!AH$11,Kalenderbasis!AK$11,IF(H359=Kalenderbasis!AH$12,Kalenderbasis!AK$12,IF(H359=Kalenderbasis!AH$13,Kalenderbasis!AK$13,IF(H359=Kalenderbasis!AH$14,Kalenderbasis!AK$14,IF(H359=Kalenderbasis!AH$15,Kalenderbasis!AK$15,IF(H359=Kalenderbasis!AH$16,Kalenderbasis!AK$16,IF(H359=Kalenderbasis!AH$17,Kalenderbasis!AK$17,IF(H359=Kalenderbasis!AH$18,Kalenderbasis!AK$18,""))))))))</f>
        <v/>
      </c>
      <c r="F359" s="43" t="str">
        <f>IF(C359="K",MAX(F$2:F358)+1,"")</f>
        <v/>
      </c>
      <c r="G359" s="20">
        <f t="shared" si="97"/>
        <v>2</v>
      </c>
      <c r="H359" s="21">
        <f t="shared" si="100"/>
        <v>46013</v>
      </c>
      <c r="I359" s="24" t="str">
        <f>IF(H359=Kalenderbasis!N$7,"Aschermittwoch",IF(H359=Kalenderbasis!H$7,"Karfreitag",IF(H359=Kalenderbasis!F$7,"Ostersonntag",IF(H359=Kalenderbasis!G$7,"Ostermontag",IF(H359=Kalenderbasis!J$7,"Christi Himmelfahrt",IF(H359=Kalenderbasis!K$7,"Pfingst-Sonntag",IF(H359=Kalenderbasis!L$7,"Pfingst-Montag",IF(H359=Kalenderbasis!M$7,"Fronleichnam",IF(H359=Kalenderbasis!Q$7,Kalenderbasis!Q$8,IF(H359=Kalenderbasis!R$7,Kalenderbasis!R$8,IF(H359=Kalenderbasis!S$7,Kalenderbasis!S$8,IF(H359=Kalenderbasis!T$7,Kalenderbasis!T$8,IF(H359=Kalenderbasis!U$7,Kalenderbasis!U$8,IF(H359=Kalenderbasis!V$7,Kalenderbasis!V$8,IF(H359=Kalenderbasis!W$7,Kalenderbasis!W$8,IF(H359=Kalenderbasis!X$7,Kalenderbasis!X$8,IF(H359=Kalenderbasis!Y$7,Kalenderbasis!Y$8,IF(H359=Kalenderbasis!Z$7,Kalenderbasis!Z$8,IF(H359=Kalenderbasis!AA$7,Kalenderbasis!AA$8,IF(H359=Kalenderbasis!AB$7,Kalenderbasis!AB$8,IF(H359=Kalenderbasis!O$7,Kalenderbasis!O$8,IF(H359=Kalenderbasis!P$7,Kalenderbasis!P$8,""))))))))))))))))))))))</f>
        <v/>
      </c>
      <c r="J359" s="20" t="str">
        <f t="shared" si="94"/>
        <v/>
      </c>
      <c r="K359" s="25"/>
      <c r="L359" s="22"/>
      <c r="M359" s="22"/>
      <c r="N359" s="22"/>
      <c r="O359" s="22"/>
      <c r="P359" s="22"/>
      <c r="Q359" s="22"/>
      <c r="R359" s="22"/>
      <c r="S359" s="35"/>
      <c r="U359" s="20" t="str">
        <f t="shared" si="95"/>
        <v/>
      </c>
      <c r="V359" s="13">
        <f t="shared" si="96"/>
        <v>0</v>
      </c>
      <c r="W359" s="13">
        <f>SUM(V$2:V359)</f>
        <v>76</v>
      </c>
      <c r="AA359" s="13">
        <f t="shared" si="98"/>
        <v>0</v>
      </c>
      <c r="AD359" s="20">
        <f t="shared" si="99"/>
        <v>0</v>
      </c>
      <c r="AE359" s="20">
        <f t="shared" si="99"/>
        <v>0</v>
      </c>
      <c r="AF359" s="20">
        <f t="shared" si="101"/>
        <v>0</v>
      </c>
      <c r="AG359" s="20">
        <f t="shared" si="101"/>
        <v>0</v>
      </c>
      <c r="AH359" s="20">
        <f t="shared" si="101"/>
        <v>0</v>
      </c>
      <c r="AI359" s="20">
        <f t="shared" si="101"/>
        <v>0</v>
      </c>
      <c r="AJ359" s="20">
        <f t="shared" si="101"/>
        <v>0</v>
      </c>
      <c r="AK359" s="20"/>
      <c r="AL359" s="20"/>
      <c r="AM359" s="20">
        <f t="shared" si="93"/>
        <v>0</v>
      </c>
      <c r="AN359" s="20">
        <f t="shared" si="92"/>
        <v>0</v>
      </c>
      <c r="AO359" s="20">
        <f t="shared" si="92"/>
        <v>0</v>
      </c>
      <c r="AP359" s="20">
        <f t="shared" si="92"/>
        <v>0</v>
      </c>
      <c r="AQ359" s="20">
        <f t="shared" si="92"/>
        <v>0</v>
      </c>
      <c r="AR359" s="20">
        <f t="shared" ref="AN359:AS379" si="102">IF(AND($C359="B",$K359=AR$1),1,0)</f>
        <v>0</v>
      </c>
      <c r="AS359" s="20">
        <f t="shared" si="102"/>
        <v>0</v>
      </c>
    </row>
    <row r="360" spans="1:45" x14ac:dyDescent="0.25">
      <c r="A360" s="13" t="str">
        <f>IF(MAX(W$2:W360)=W359,"",MAX(W$2:W360))</f>
        <v/>
      </c>
      <c r="B360" s="34"/>
      <c r="C360" s="20"/>
      <c r="D360" s="20"/>
      <c r="E360" s="23" t="str">
        <f>IF(H360=Kalenderbasis!AH$11,Kalenderbasis!AK$11,IF(H360=Kalenderbasis!AH$12,Kalenderbasis!AK$12,IF(H360=Kalenderbasis!AH$13,Kalenderbasis!AK$13,IF(H360=Kalenderbasis!AH$14,Kalenderbasis!AK$14,IF(H360=Kalenderbasis!AH$15,Kalenderbasis!AK$15,IF(H360=Kalenderbasis!AH$16,Kalenderbasis!AK$16,IF(H360=Kalenderbasis!AH$17,Kalenderbasis!AK$17,IF(H360=Kalenderbasis!AH$18,Kalenderbasis!AK$18,""))))))))</f>
        <v/>
      </c>
      <c r="F360" s="43" t="str">
        <f>IF(C360="K",MAX(F$2:F359)+1,"")</f>
        <v/>
      </c>
      <c r="G360" s="20">
        <f t="shared" si="97"/>
        <v>3</v>
      </c>
      <c r="H360" s="21">
        <f t="shared" si="100"/>
        <v>46014</v>
      </c>
      <c r="I360" s="24" t="str">
        <f>IF(H360=Kalenderbasis!N$7,"Aschermittwoch",IF(H360=Kalenderbasis!H$7,"Karfreitag",IF(H360=Kalenderbasis!F$7,"Ostersonntag",IF(H360=Kalenderbasis!G$7,"Ostermontag",IF(H360=Kalenderbasis!J$7,"Christi Himmelfahrt",IF(H360=Kalenderbasis!K$7,"Pfingst-Sonntag",IF(H360=Kalenderbasis!L$7,"Pfingst-Montag",IF(H360=Kalenderbasis!M$7,"Fronleichnam",IF(H360=Kalenderbasis!Q$7,Kalenderbasis!Q$8,IF(H360=Kalenderbasis!R$7,Kalenderbasis!R$8,IF(H360=Kalenderbasis!S$7,Kalenderbasis!S$8,IF(H360=Kalenderbasis!T$7,Kalenderbasis!T$8,IF(H360=Kalenderbasis!U$7,Kalenderbasis!U$8,IF(H360=Kalenderbasis!V$7,Kalenderbasis!V$8,IF(H360=Kalenderbasis!W$7,Kalenderbasis!W$8,IF(H360=Kalenderbasis!X$7,Kalenderbasis!X$8,IF(H360=Kalenderbasis!Y$7,Kalenderbasis!Y$8,IF(H360=Kalenderbasis!Z$7,Kalenderbasis!Z$8,IF(H360=Kalenderbasis!AA$7,Kalenderbasis!AA$8,IF(H360=Kalenderbasis!AB$7,Kalenderbasis!AB$8,IF(H360=Kalenderbasis!O$7,Kalenderbasis!O$8,IF(H360=Kalenderbasis!P$7,Kalenderbasis!P$8,""))))))))))))))))))))))</f>
        <v/>
      </c>
      <c r="J360" s="20" t="str">
        <f t="shared" si="94"/>
        <v/>
      </c>
      <c r="K360" s="25"/>
      <c r="L360" s="22"/>
      <c r="M360" s="22"/>
      <c r="N360" s="22"/>
      <c r="O360" s="22"/>
      <c r="P360" s="22"/>
      <c r="Q360" s="22"/>
      <c r="R360" s="22"/>
      <c r="S360" s="35"/>
      <c r="U360" s="20" t="str">
        <f t="shared" si="95"/>
        <v/>
      </c>
      <c r="V360" s="13">
        <f t="shared" si="96"/>
        <v>0</v>
      </c>
      <c r="W360" s="13">
        <f>SUM(V$2:V360)</f>
        <v>76</v>
      </c>
      <c r="AA360" s="13">
        <f t="shared" si="98"/>
        <v>0</v>
      </c>
      <c r="AD360" s="20">
        <f t="shared" si="99"/>
        <v>0</v>
      </c>
      <c r="AE360" s="20">
        <f t="shared" si="99"/>
        <v>0</v>
      </c>
      <c r="AF360" s="20">
        <f t="shared" si="101"/>
        <v>0</v>
      </c>
      <c r="AG360" s="20">
        <f t="shared" si="101"/>
        <v>0</v>
      </c>
      <c r="AH360" s="20">
        <f t="shared" si="101"/>
        <v>0</v>
      </c>
      <c r="AI360" s="20">
        <f t="shared" si="101"/>
        <v>0</v>
      </c>
      <c r="AJ360" s="20">
        <f t="shared" si="101"/>
        <v>0</v>
      </c>
      <c r="AK360" s="20"/>
      <c r="AL360" s="20"/>
      <c r="AM360" s="20">
        <f t="shared" si="93"/>
        <v>0</v>
      </c>
      <c r="AN360" s="20">
        <f t="shared" si="102"/>
        <v>0</v>
      </c>
      <c r="AO360" s="20">
        <f t="shared" si="102"/>
        <v>0</v>
      </c>
      <c r="AP360" s="20">
        <f t="shared" si="102"/>
        <v>0</v>
      </c>
      <c r="AQ360" s="20">
        <f t="shared" si="102"/>
        <v>0</v>
      </c>
      <c r="AR360" s="20">
        <f t="shared" si="102"/>
        <v>0</v>
      </c>
      <c r="AS360" s="20">
        <f t="shared" si="102"/>
        <v>0</v>
      </c>
    </row>
    <row r="361" spans="1:45" x14ac:dyDescent="0.25">
      <c r="A361" s="13" t="str">
        <f>IF(MAX(W$2:W361)=W360,"",MAX(W$2:W361))</f>
        <v/>
      </c>
      <c r="B361" s="34"/>
      <c r="C361" s="20"/>
      <c r="D361" s="20"/>
      <c r="E361" s="23" t="str">
        <f>IF(H361=Kalenderbasis!AH$11,Kalenderbasis!AK$11,IF(H361=Kalenderbasis!AH$12,Kalenderbasis!AK$12,IF(H361=Kalenderbasis!AH$13,Kalenderbasis!AK$13,IF(H361=Kalenderbasis!AH$14,Kalenderbasis!AK$14,IF(H361=Kalenderbasis!AH$15,Kalenderbasis!AK$15,IF(H361=Kalenderbasis!AH$16,Kalenderbasis!AK$16,IF(H361=Kalenderbasis!AH$17,Kalenderbasis!AK$17,IF(H361=Kalenderbasis!AH$18,Kalenderbasis!AK$18,""))))))))</f>
        <v/>
      </c>
      <c r="F361" s="43" t="str">
        <f>IF(C361="K",MAX(F$2:F360)+1,"")</f>
        <v/>
      </c>
      <c r="G361" s="20">
        <f t="shared" si="97"/>
        <v>4</v>
      </c>
      <c r="H361" s="21">
        <f t="shared" si="100"/>
        <v>46015</v>
      </c>
      <c r="I361" s="24" t="str">
        <f>IF(H361=Kalenderbasis!N$7,"Aschermittwoch",IF(H361=Kalenderbasis!H$7,"Karfreitag",IF(H361=Kalenderbasis!F$7,"Ostersonntag",IF(H361=Kalenderbasis!G$7,"Ostermontag",IF(H361=Kalenderbasis!J$7,"Christi Himmelfahrt",IF(H361=Kalenderbasis!K$7,"Pfingst-Sonntag",IF(H361=Kalenderbasis!L$7,"Pfingst-Montag",IF(H361=Kalenderbasis!M$7,"Fronleichnam",IF(H361=Kalenderbasis!Q$7,Kalenderbasis!Q$8,IF(H361=Kalenderbasis!R$7,Kalenderbasis!R$8,IF(H361=Kalenderbasis!S$7,Kalenderbasis!S$8,IF(H361=Kalenderbasis!T$7,Kalenderbasis!T$8,IF(H361=Kalenderbasis!U$7,Kalenderbasis!U$8,IF(H361=Kalenderbasis!V$7,Kalenderbasis!V$8,IF(H361=Kalenderbasis!W$7,Kalenderbasis!W$8,IF(H361=Kalenderbasis!X$7,Kalenderbasis!X$8,IF(H361=Kalenderbasis!Y$7,Kalenderbasis!Y$8,IF(H361=Kalenderbasis!Z$7,Kalenderbasis!Z$8,IF(H361=Kalenderbasis!AA$7,Kalenderbasis!AA$8,IF(H361=Kalenderbasis!AB$7,Kalenderbasis!AB$8,IF(H361=Kalenderbasis!O$7,Kalenderbasis!O$8,IF(H361=Kalenderbasis!P$7,Kalenderbasis!P$8,""))))))))))))))))))))))</f>
        <v>Heiligabend</v>
      </c>
      <c r="J361" s="20" t="str">
        <f t="shared" si="94"/>
        <v/>
      </c>
      <c r="K361" s="25"/>
      <c r="L361" s="22"/>
      <c r="M361" s="22"/>
      <c r="N361" s="22"/>
      <c r="O361" s="22"/>
      <c r="P361" s="22"/>
      <c r="Q361" s="22"/>
      <c r="R361" s="22"/>
      <c r="S361" s="35"/>
      <c r="U361" s="20" t="str">
        <f t="shared" si="95"/>
        <v/>
      </c>
      <c r="V361" s="13">
        <f t="shared" si="96"/>
        <v>0</v>
      </c>
      <c r="W361" s="13">
        <f>SUM(V$2:V361)</f>
        <v>76</v>
      </c>
      <c r="AA361" s="13">
        <f t="shared" si="98"/>
        <v>1</v>
      </c>
      <c r="AD361" s="20">
        <f t="shared" si="99"/>
        <v>0</v>
      </c>
      <c r="AE361" s="20">
        <f t="shared" si="99"/>
        <v>0</v>
      </c>
      <c r="AF361" s="20">
        <f t="shared" si="101"/>
        <v>0</v>
      </c>
      <c r="AG361" s="20">
        <f t="shared" si="101"/>
        <v>0</v>
      </c>
      <c r="AH361" s="20">
        <f t="shared" si="101"/>
        <v>0</v>
      </c>
      <c r="AI361" s="20">
        <f t="shared" si="101"/>
        <v>0</v>
      </c>
      <c r="AJ361" s="20">
        <f t="shared" si="101"/>
        <v>0</v>
      </c>
      <c r="AK361" s="20"/>
      <c r="AL361" s="20"/>
      <c r="AM361" s="20">
        <f t="shared" si="93"/>
        <v>0</v>
      </c>
      <c r="AN361" s="20">
        <f t="shared" si="102"/>
        <v>0</v>
      </c>
      <c r="AO361" s="20">
        <f t="shared" si="102"/>
        <v>0</v>
      </c>
      <c r="AP361" s="20">
        <f t="shared" si="102"/>
        <v>0</v>
      </c>
      <c r="AQ361" s="20">
        <f t="shared" si="102"/>
        <v>0</v>
      </c>
      <c r="AR361" s="20">
        <f t="shared" si="102"/>
        <v>0</v>
      </c>
      <c r="AS361" s="20">
        <f t="shared" si="102"/>
        <v>0</v>
      </c>
    </row>
    <row r="362" spans="1:45" x14ac:dyDescent="0.25">
      <c r="A362" s="13" t="str">
        <f>IF(MAX(W$2:W362)=W361,"",MAX(W$2:W362))</f>
        <v/>
      </c>
      <c r="B362" s="34"/>
      <c r="C362" s="20"/>
      <c r="D362" s="20"/>
      <c r="E362" s="23" t="str">
        <f>IF(H362=Kalenderbasis!AH$11,Kalenderbasis!AK$11,IF(H362=Kalenderbasis!AH$12,Kalenderbasis!AK$12,IF(H362=Kalenderbasis!AH$13,Kalenderbasis!AK$13,IF(H362=Kalenderbasis!AH$14,Kalenderbasis!AK$14,IF(H362=Kalenderbasis!AH$15,Kalenderbasis!AK$15,IF(H362=Kalenderbasis!AH$16,Kalenderbasis!AK$16,IF(H362=Kalenderbasis!AH$17,Kalenderbasis!AK$17,IF(H362=Kalenderbasis!AH$18,Kalenderbasis!AK$18,""))))))))</f>
        <v/>
      </c>
      <c r="F362" s="43" t="str">
        <f>IF(C362="K",MAX(F$2:F361)+1,"")</f>
        <v/>
      </c>
      <c r="G362" s="20">
        <f t="shared" si="97"/>
        <v>5</v>
      </c>
      <c r="H362" s="21">
        <f t="shared" si="100"/>
        <v>46016</v>
      </c>
      <c r="I362" s="24" t="str">
        <f>IF(H362=Kalenderbasis!N$7,"Aschermittwoch",IF(H362=Kalenderbasis!H$7,"Karfreitag",IF(H362=Kalenderbasis!F$7,"Ostersonntag",IF(H362=Kalenderbasis!G$7,"Ostermontag",IF(H362=Kalenderbasis!J$7,"Christi Himmelfahrt",IF(H362=Kalenderbasis!K$7,"Pfingst-Sonntag",IF(H362=Kalenderbasis!L$7,"Pfingst-Montag",IF(H362=Kalenderbasis!M$7,"Fronleichnam",IF(H362=Kalenderbasis!Q$7,Kalenderbasis!Q$8,IF(H362=Kalenderbasis!R$7,Kalenderbasis!R$8,IF(H362=Kalenderbasis!S$7,Kalenderbasis!S$8,IF(H362=Kalenderbasis!T$7,Kalenderbasis!T$8,IF(H362=Kalenderbasis!U$7,Kalenderbasis!U$8,IF(H362=Kalenderbasis!V$7,Kalenderbasis!V$8,IF(H362=Kalenderbasis!W$7,Kalenderbasis!W$8,IF(H362=Kalenderbasis!X$7,Kalenderbasis!X$8,IF(H362=Kalenderbasis!Y$7,Kalenderbasis!Y$8,IF(H362=Kalenderbasis!Z$7,Kalenderbasis!Z$8,IF(H362=Kalenderbasis!AA$7,Kalenderbasis!AA$8,IF(H362=Kalenderbasis!AB$7,Kalenderbasis!AB$8,IF(H362=Kalenderbasis!O$7,Kalenderbasis!O$8,IF(H362=Kalenderbasis!P$7,Kalenderbasis!P$8,""))))))))))))))))))))))</f>
        <v>Christtag</v>
      </c>
      <c r="J362" s="20" t="str">
        <f t="shared" si="94"/>
        <v/>
      </c>
      <c r="K362" s="25"/>
      <c r="L362" s="22"/>
      <c r="M362" s="22"/>
      <c r="N362" s="22"/>
      <c r="O362" s="22"/>
      <c r="P362" s="22"/>
      <c r="Q362" s="22"/>
      <c r="R362" s="22"/>
      <c r="S362" s="35"/>
      <c r="U362" s="20" t="str">
        <f t="shared" si="95"/>
        <v/>
      </c>
      <c r="V362" s="13">
        <f t="shared" si="96"/>
        <v>0</v>
      </c>
      <c r="W362" s="13">
        <f>SUM(V$2:V362)</f>
        <v>76</v>
      </c>
      <c r="AA362" s="13">
        <f t="shared" si="98"/>
        <v>1</v>
      </c>
      <c r="AD362" s="20">
        <f t="shared" si="99"/>
        <v>0</v>
      </c>
      <c r="AE362" s="20">
        <f t="shared" si="99"/>
        <v>0</v>
      </c>
      <c r="AF362" s="20">
        <f t="shared" si="101"/>
        <v>0</v>
      </c>
      <c r="AG362" s="20">
        <f t="shared" si="101"/>
        <v>0</v>
      </c>
      <c r="AH362" s="20">
        <f t="shared" si="101"/>
        <v>0</v>
      </c>
      <c r="AI362" s="20">
        <f t="shared" si="101"/>
        <v>0</v>
      </c>
      <c r="AJ362" s="20">
        <f t="shared" si="101"/>
        <v>0</v>
      </c>
      <c r="AK362" s="20"/>
      <c r="AL362" s="20"/>
      <c r="AM362" s="20">
        <f t="shared" si="93"/>
        <v>0</v>
      </c>
      <c r="AN362" s="20">
        <f t="shared" si="102"/>
        <v>0</v>
      </c>
      <c r="AO362" s="20">
        <f t="shared" si="102"/>
        <v>0</v>
      </c>
      <c r="AP362" s="20">
        <f t="shared" si="102"/>
        <v>0</v>
      </c>
      <c r="AQ362" s="20">
        <f t="shared" si="102"/>
        <v>0</v>
      </c>
      <c r="AR362" s="20">
        <f t="shared" si="102"/>
        <v>0</v>
      </c>
      <c r="AS362" s="20">
        <f t="shared" si="102"/>
        <v>0</v>
      </c>
    </row>
    <row r="363" spans="1:45" x14ac:dyDescent="0.25">
      <c r="A363" s="13" t="str">
        <f>IF(MAX(W$2:W363)=W362,"",MAX(W$2:W363))</f>
        <v/>
      </c>
      <c r="B363" s="34"/>
      <c r="C363" s="20"/>
      <c r="D363" s="20"/>
      <c r="E363" s="23" t="str">
        <f>IF(H363=Kalenderbasis!AH$11,Kalenderbasis!AK$11,IF(H363=Kalenderbasis!AH$12,Kalenderbasis!AK$12,IF(H363=Kalenderbasis!AH$13,Kalenderbasis!AK$13,IF(H363=Kalenderbasis!AH$14,Kalenderbasis!AK$14,IF(H363=Kalenderbasis!AH$15,Kalenderbasis!AK$15,IF(H363=Kalenderbasis!AH$16,Kalenderbasis!AK$16,IF(H363=Kalenderbasis!AH$17,Kalenderbasis!AK$17,IF(H363=Kalenderbasis!AH$18,Kalenderbasis!AK$18,""))))))))</f>
        <v/>
      </c>
      <c r="F363" s="43" t="str">
        <f>IF(C363="K",MAX(F$2:F362)+1,"")</f>
        <v/>
      </c>
      <c r="G363" s="20">
        <f t="shared" si="97"/>
        <v>6</v>
      </c>
      <c r="H363" s="21">
        <f t="shared" si="100"/>
        <v>46017</v>
      </c>
      <c r="I363" s="24" t="str">
        <f>IF(H363=Kalenderbasis!N$7,"Aschermittwoch",IF(H363=Kalenderbasis!H$7,"Karfreitag",IF(H363=Kalenderbasis!F$7,"Ostersonntag",IF(H363=Kalenderbasis!G$7,"Ostermontag",IF(H363=Kalenderbasis!J$7,"Christi Himmelfahrt",IF(H363=Kalenderbasis!K$7,"Pfingst-Sonntag",IF(H363=Kalenderbasis!L$7,"Pfingst-Montag",IF(H363=Kalenderbasis!M$7,"Fronleichnam",IF(H363=Kalenderbasis!Q$7,Kalenderbasis!Q$8,IF(H363=Kalenderbasis!R$7,Kalenderbasis!R$8,IF(H363=Kalenderbasis!S$7,Kalenderbasis!S$8,IF(H363=Kalenderbasis!T$7,Kalenderbasis!T$8,IF(H363=Kalenderbasis!U$7,Kalenderbasis!U$8,IF(H363=Kalenderbasis!V$7,Kalenderbasis!V$8,IF(H363=Kalenderbasis!W$7,Kalenderbasis!W$8,IF(H363=Kalenderbasis!X$7,Kalenderbasis!X$8,IF(H363=Kalenderbasis!Y$7,Kalenderbasis!Y$8,IF(H363=Kalenderbasis!Z$7,Kalenderbasis!Z$8,IF(H363=Kalenderbasis!AA$7,Kalenderbasis!AA$8,IF(H363=Kalenderbasis!AB$7,Kalenderbasis!AB$8,IF(H363=Kalenderbasis!O$7,Kalenderbasis!O$8,IF(H363=Kalenderbasis!P$7,Kalenderbasis!P$8,""))))))))))))))))))))))</f>
        <v>Stephanitag</v>
      </c>
      <c r="J363" s="20" t="str">
        <f t="shared" si="94"/>
        <v/>
      </c>
      <c r="K363" s="25"/>
      <c r="L363" s="22"/>
      <c r="M363" s="22"/>
      <c r="N363" s="22"/>
      <c r="O363" s="22"/>
      <c r="P363" s="22"/>
      <c r="Q363" s="22"/>
      <c r="R363" s="22"/>
      <c r="S363" s="35"/>
      <c r="U363" s="20" t="str">
        <f t="shared" si="95"/>
        <v/>
      </c>
      <c r="V363" s="13">
        <f t="shared" si="96"/>
        <v>0</v>
      </c>
      <c r="W363" s="13">
        <f>SUM(V$2:V363)</f>
        <v>76</v>
      </c>
      <c r="AA363" s="13">
        <f t="shared" si="98"/>
        <v>1</v>
      </c>
      <c r="AD363" s="20">
        <f t="shared" si="99"/>
        <v>0</v>
      </c>
      <c r="AE363" s="20">
        <f t="shared" si="99"/>
        <v>0</v>
      </c>
      <c r="AF363" s="20">
        <f t="shared" si="101"/>
        <v>0</v>
      </c>
      <c r="AG363" s="20">
        <f t="shared" si="101"/>
        <v>0</v>
      </c>
      <c r="AH363" s="20">
        <f t="shared" si="101"/>
        <v>0</v>
      </c>
      <c r="AI363" s="20">
        <f t="shared" si="101"/>
        <v>0</v>
      </c>
      <c r="AJ363" s="20">
        <f t="shared" si="101"/>
        <v>0</v>
      </c>
      <c r="AK363" s="20"/>
      <c r="AL363" s="20"/>
      <c r="AM363" s="20">
        <f t="shared" si="93"/>
        <v>0</v>
      </c>
      <c r="AN363" s="20">
        <f t="shared" si="102"/>
        <v>0</v>
      </c>
      <c r="AO363" s="20">
        <f t="shared" si="102"/>
        <v>0</v>
      </c>
      <c r="AP363" s="20">
        <f t="shared" si="102"/>
        <v>0</v>
      </c>
      <c r="AQ363" s="20">
        <f t="shared" si="102"/>
        <v>0</v>
      </c>
      <c r="AR363" s="20">
        <f t="shared" si="102"/>
        <v>0</v>
      </c>
      <c r="AS363" s="20">
        <f t="shared" si="102"/>
        <v>0</v>
      </c>
    </row>
    <row r="364" spans="1:45" x14ac:dyDescent="0.25">
      <c r="A364" s="13" t="str">
        <f>IF(MAX(W$2:W364)=W363,"",MAX(W$2:W364))</f>
        <v/>
      </c>
      <c r="B364" s="34"/>
      <c r="C364" s="20"/>
      <c r="D364" s="20"/>
      <c r="E364" s="23" t="str">
        <f>IF(H364=Kalenderbasis!AH$11,Kalenderbasis!AK$11,IF(H364=Kalenderbasis!AH$12,Kalenderbasis!AK$12,IF(H364=Kalenderbasis!AH$13,Kalenderbasis!AK$13,IF(H364=Kalenderbasis!AH$14,Kalenderbasis!AK$14,IF(H364=Kalenderbasis!AH$15,Kalenderbasis!AK$15,IF(H364=Kalenderbasis!AH$16,Kalenderbasis!AK$16,IF(H364=Kalenderbasis!AH$17,Kalenderbasis!AK$17,IF(H364=Kalenderbasis!AH$18,Kalenderbasis!AK$18,""))))))))</f>
        <v/>
      </c>
      <c r="F364" s="43" t="str">
        <f>IF(C364="K",MAX(F$2:F363)+1,"")</f>
        <v/>
      </c>
      <c r="G364" s="20">
        <f t="shared" si="97"/>
        <v>7</v>
      </c>
      <c r="H364" s="21">
        <f t="shared" si="100"/>
        <v>46018</v>
      </c>
      <c r="I364" s="24" t="str">
        <f>IF(H364=Kalenderbasis!N$7,"Aschermittwoch",IF(H364=Kalenderbasis!H$7,"Karfreitag",IF(H364=Kalenderbasis!F$7,"Ostersonntag",IF(H364=Kalenderbasis!G$7,"Ostermontag",IF(H364=Kalenderbasis!J$7,"Christi Himmelfahrt",IF(H364=Kalenderbasis!K$7,"Pfingst-Sonntag",IF(H364=Kalenderbasis!L$7,"Pfingst-Montag",IF(H364=Kalenderbasis!M$7,"Fronleichnam",IF(H364=Kalenderbasis!Q$7,Kalenderbasis!Q$8,IF(H364=Kalenderbasis!R$7,Kalenderbasis!R$8,IF(H364=Kalenderbasis!S$7,Kalenderbasis!S$8,IF(H364=Kalenderbasis!T$7,Kalenderbasis!T$8,IF(H364=Kalenderbasis!U$7,Kalenderbasis!U$8,IF(H364=Kalenderbasis!V$7,Kalenderbasis!V$8,IF(H364=Kalenderbasis!W$7,Kalenderbasis!W$8,IF(H364=Kalenderbasis!X$7,Kalenderbasis!X$8,IF(H364=Kalenderbasis!Y$7,Kalenderbasis!Y$8,IF(H364=Kalenderbasis!Z$7,Kalenderbasis!Z$8,IF(H364=Kalenderbasis!AA$7,Kalenderbasis!AA$8,IF(H364=Kalenderbasis!AB$7,Kalenderbasis!AB$8,IF(H364=Kalenderbasis!O$7,Kalenderbasis!O$8,IF(H364=Kalenderbasis!P$7,Kalenderbasis!P$8,""))))))))))))))))))))))</f>
        <v/>
      </c>
      <c r="J364" s="20" t="str">
        <f t="shared" si="94"/>
        <v/>
      </c>
      <c r="K364" s="25"/>
      <c r="L364" s="22"/>
      <c r="M364" s="22"/>
      <c r="N364" s="22"/>
      <c r="O364" s="22"/>
      <c r="P364" s="22"/>
      <c r="Q364" s="22"/>
      <c r="R364" s="22"/>
      <c r="S364" s="35"/>
      <c r="U364" s="20" t="str">
        <f t="shared" si="95"/>
        <v/>
      </c>
      <c r="V364" s="13">
        <f t="shared" si="96"/>
        <v>0</v>
      </c>
      <c r="W364" s="13">
        <f>SUM(V$2:V364)</f>
        <v>76</v>
      </c>
      <c r="AA364" s="13">
        <f t="shared" si="98"/>
        <v>0</v>
      </c>
      <c r="AD364" s="20">
        <f t="shared" si="99"/>
        <v>0</v>
      </c>
      <c r="AE364" s="20">
        <f t="shared" si="99"/>
        <v>0</v>
      </c>
      <c r="AF364" s="20">
        <f t="shared" si="101"/>
        <v>0</v>
      </c>
      <c r="AG364" s="20">
        <f t="shared" si="101"/>
        <v>0</v>
      </c>
      <c r="AH364" s="20">
        <f t="shared" si="101"/>
        <v>0</v>
      </c>
      <c r="AI364" s="20">
        <f t="shared" si="101"/>
        <v>0</v>
      </c>
      <c r="AJ364" s="20">
        <f t="shared" si="101"/>
        <v>0</v>
      </c>
      <c r="AK364" s="20"/>
      <c r="AL364" s="20"/>
      <c r="AM364" s="20">
        <f t="shared" si="93"/>
        <v>0</v>
      </c>
      <c r="AN364" s="20">
        <f t="shared" si="102"/>
        <v>0</v>
      </c>
      <c r="AO364" s="20">
        <f t="shared" si="102"/>
        <v>0</v>
      </c>
      <c r="AP364" s="20">
        <f t="shared" si="102"/>
        <v>0</v>
      </c>
      <c r="AQ364" s="20">
        <f t="shared" si="102"/>
        <v>0</v>
      </c>
      <c r="AR364" s="20">
        <f t="shared" si="102"/>
        <v>0</v>
      </c>
      <c r="AS364" s="20">
        <f t="shared" si="102"/>
        <v>0</v>
      </c>
    </row>
    <row r="365" spans="1:45" x14ac:dyDescent="0.25">
      <c r="A365" s="13" t="str">
        <f>IF(MAX(W$2:W365)=W364,"",MAX(W$2:W365))</f>
        <v/>
      </c>
      <c r="B365" s="34"/>
      <c r="C365" s="20"/>
      <c r="D365" s="20"/>
      <c r="E365" s="23" t="str">
        <f>IF(H365=Kalenderbasis!AH$11,Kalenderbasis!AK$11,IF(H365=Kalenderbasis!AH$12,Kalenderbasis!AK$12,IF(H365=Kalenderbasis!AH$13,Kalenderbasis!AK$13,IF(H365=Kalenderbasis!AH$14,Kalenderbasis!AK$14,IF(H365=Kalenderbasis!AH$15,Kalenderbasis!AK$15,IF(H365=Kalenderbasis!AH$16,Kalenderbasis!AK$16,IF(H365=Kalenderbasis!AH$17,Kalenderbasis!AK$17,IF(H365=Kalenderbasis!AH$18,Kalenderbasis!AK$18,""))))))))</f>
        <v/>
      </c>
      <c r="F365" s="43" t="str">
        <f>IF(C365="K",MAX(F$2:F364)+1,"")</f>
        <v/>
      </c>
      <c r="G365" s="20">
        <f t="shared" si="97"/>
        <v>1</v>
      </c>
      <c r="H365" s="21">
        <f t="shared" si="100"/>
        <v>46019</v>
      </c>
      <c r="I365" s="24" t="str">
        <f>IF(H365=Kalenderbasis!N$7,"Aschermittwoch",IF(H365=Kalenderbasis!H$7,"Karfreitag",IF(H365=Kalenderbasis!F$7,"Ostersonntag",IF(H365=Kalenderbasis!G$7,"Ostermontag",IF(H365=Kalenderbasis!J$7,"Christi Himmelfahrt",IF(H365=Kalenderbasis!K$7,"Pfingst-Sonntag",IF(H365=Kalenderbasis!L$7,"Pfingst-Montag",IF(H365=Kalenderbasis!M$7,"Fronleichnam",IF(H365=Kalenderbasis!Q$7,Kalenderbasis!Q$8,IF(H365=Kalenderbasis!R$7,Kalenderbasis!R$8,IF(H365=Kalenderbasis!S$7,Kalenderbasis!S$8,IF(H365=Kalenderbasis!T$7,Kalenderbasis!T$8,IF(H365=Kalenderbasis!U$7,Kalenderbasis!U$8,IF(H365=Kalenderbasis!V$7,Kalenderbasis!V$8,IF(H365=Kalenderbasis!W$7,Kalenderbasis!W$8,IF(H365=Kalenderbasis!X$7,Kalenderbasis!X$8,IF(H365=Kalenderbasis!Y$7,Kalenderbasis!Y$8,IF(H365=Kalenderbasis!Z$7,Kalenderbasis!Z$8,IF(H365=Kalenderbasis!AA$7,Kalenderbasis!AA$8,IF(H365=Kalenderbasis!AB$7,Kalenderbasis!AB$8,IF(H365=Kalenderbasis!O$7,Kalenderbasis!O$8,IF(H365=Kalenderbasis!P$7,Kalenderbasis!P$8,""))))))))))))))))))))))</f>
        <v/>
      </c>
      <c r="J365" s="20" t="str">
        <f t="shared" si="94"/>
        <v/>
      </c>
      <c r="K365" s="25"/>
      <c r="L365" s="22"/>
      <c r="M365" s="22"/>
      <c r="N365" s="22"/>
      <c r="O365" s="22"/>
      <c r="P365" s="22"/>
      <c r="Q365" s="22"/>
      <c r="R365" s="22"/>
      <c r="S365" s="35"/>
      <c r="U365" s="20" t="str">
        <f t="shared" si="95"/>
        <v/>
      </c>
      <c r="V365" s="13">
        <f t="shared" si="96"/>
        <v>0</v>
      </c>
      <c r="W365" s="13">
        <f>SUM(V$2:V365)</f>
        <v>76</v>
      </c>
      <c r="AA365" s="13">
        <f t="shared" si="98"/>
        <v>0</v>
      </c>
      <c r="AD365" s="20">
        <f t="shared" si="99"/>
        <v>0</v>
      </c>
      <c r="AE365" s="20">
        <f t="shared" si="99"/>
        <v>0</v>
      </c>
      <c r="AF365" s="20">
        <f t="shared" si="101"/>
        <v>0</v>
      </c>
      <c r="AG365" s="20">
        <f t="shared" si="101"/>
        <v>0</v>
      </c>
      <c r="AH365" s="20">
        <f t="shared" si="101"/>
        <v>0</v>
      </c>
      <c r="AI365" s="20">
        <f t="shared" si="101"/>
        <v>0</v>
      </c>
      <c r="AJ365" s="20">
        <f t="shared" si="101"/>
        <v>0</v>
      </c>
      <c r="AK365" s="20"/>
      <c r="AL365" s="20"/>
      <c r="AM365" s="20">
        <f t="shared" si="93"/>
        <v>0</v>
      </c>
      <c r="AN365" s="20">
        <f t="shared" si="102"/>
        <v>0</v>
      </c>
      <c r="AO365" s="20">
        <f t="shared" si="102"/>
        <v>0</v>
      </c>
      <c r="AP365" s="20">
        <f t="shared" si="102"/>
        <v>0</v>
      </c>
      <c r="AQ365" s="20">
        <f t="shared" si="102"/>
        <v>0</v>
      </c>
      <c r="AR365" s="20">
        <f t="shared" si="102"/>
        <v>0</v>
      </c>
      <c r="AS365" s="20">
        <f t="shared" si="102"/>
        <v>0</v>
      </c>
    </row>
    <row r="366" spans="1:45" x14ac:dyDescent="0.25">
      <c r="A366" s="13" t="str">
        <f>IF(MAX(W$2:W366)=W365,"",MAX(W$2:W366))</f>
        <v/>
      </c>
      <c r="B366" s="34"/>
      <c r="C366" s="20"/>
      <c r="D366" s="20"/>
      <c r="E366" s="23" t="str">
        <f>IF(H366=Kalenderbasis!AH$11,Kalenderbasis!AK$11,IF(H366=Kalenderbasis!AH$12,Kalenderbasis!AK$12,IF(H366=Kalenderbasis!AH$13,Kalenderbasis!AK$13,IF(H366=Kalenderbasis!AH$14,Kalenderbasis!AK$14,IF(H366=Kalenderbasis!AH$15,Kalenderbasis!AK$15,IF(H366=Kalenderbasis!AH$16,Kalenderbasis!AK$16,IF(H366=Kalenderbasis!AH$17,Kalenderbasis!AK$17,IF(H366=Kalenderbasis!AH$18,Kalenderbasis!AK$18,""))))))))</f>
        <v/>
      </c>
      <c r="F366" s="43" t="str">
        <f>IF(C366="K",MAX(F$2:F365)+1,"")</f>
        <v/>
      </c>
      <c r="G366" s="20">
        <f t="shared" si="97"/>
        <v>2</v>
      </c>
      <c r="H366" s="21">
        <f t="shared" si="100"/>
        <v>46020</v>
      </c>
      <c r="I366" s="24" t="str">
        <f>IF(H366=Kalenderbasis!N$7,"Aschermittwoch",IF(H366=Kalenderbasis!H$7,"Karfreitag",IF(H366=Kalenderbasis!F$7,"Ostersonntag",IF(H366=Kalenderbasis!G$7,"Ostermontag",IF(H366=Kalenderbasis!J$7,"Christi Himmelfahrt",IF(H366=Kalenderbasis!K$7,"Pfingst-Sonntag",IF(H366=Kalenderbasis!L$7,"Pfingst-Montag",IF(H366=Kalenderbasis!M$7,"Fronleichnam",IF(H366=Kalenderbasis!Q$7,Kalenderbasis!Q$8,IF(H366=Kalenderbasis!R$7,Kalenderbasis!R$8,IF(H366=Kalenderbasis!S$7,Kalenderbasis!S$8,IF(H366=Kalenderbasis!T$7,Kalenderbasis!T$8,IF(H366=Kalenderbasis!U$7,Kalenderbasis!U$8,IF(H366=Kalenderbasis!V$7,Kalenderbasis!V$8,IF(H366=Kalenderbasis!W$7,Kalenderbasis!W$8,IF(H366=Kalenderbasis!X$7,Kalenderbasis!X$8,IF(H366=Kalenderbasis!Y$7,Kalenderbasis!Y$8,IF(H366=Kalenderbasis!Z$7,Kalenderbasis!Z$8,IF(H366=Kalenderbasis!AA$7,Kalenderbasis!AA$8,IF(H366=Kalenderbasis!AB$7,Kalenderbasis!AB$8,IF(H366=Kalenderbasis!O$7,Kalenderbasis!O$8,IF(H366=Kalenderbasis!P$7,Kalenderbasis!P$8,""))))))))))))))))))))))</f>
        <v/>
      </c>
      <c r="J366" s="20" t="str">
        <f t="shared" si="94"/>
        <v/>
      </c>
      <c r="K366" s="25"/>
      <c r="L366" s="22"/>
      <c r="M366" s="22"/>
      <c r="N366" s="22"/>
      <c r="O366" s="22"/>
      <c r="P366" s="22"/>
      <c r="Q366" s="22"/>
      <c r="R366" s="22"/>
      <c r="S366" s="35"/>
      <c r="U366" s="20" t="str">
        <f t="shared" si="95"/>
        <v/>
      </c>
      <c r="V366" s="13">
        <f t="shared" si="96"/>
        <v>0</v>
      </c>
      <c r="W366" s="13">
        <f>SUM(V$2:V366)</f>
        <v>76</v>
      </c>
      <c r="AA366" s="13">
        <f t="shared" si="98"/>
        <v>0</v>
      </c>
      <c r="AD366" s="20">
        <f t="shared" si="99"/>
        <v>0</v>
      </c>
      <c r="AE366" s="20">
        <f t="shared" si="99"/>
        <v>0</v>
      </c>
      <c r="AF366" s="20">
        <f t="shared" si="101"/>
        <v>0</v>
      </c>
      <c r="AG366" s="20">
        <f t="shared" si="101"/>
        <v>0</v>
      </c>
      <c r="AH366" s="20">
        <f t="shared" si="101"/>
        <v>0</v>
      </c>
      <c r="AI366" s="20">
        <f t="shared" si="101"/>
        <v>0</v>
      </c>
      <c r="AJ366" s="20">
        <f t="shared" si="101"/>
        <v>0</v>
      </c>
      <c r="AK366" s="20"/>
      <c r="AL366" s="20"/>
      <c r="AM366" s="20">
        <f t="shared" si="93"/>
        <v>0</v>
      </c>
      <c r="AN366" s="20">
        <f t="shared" si="102"/>
        <v>0</v>
      </c>
      <c r="AO366" s="20">
        <f t="shared" si="102"/>
        <v>0</v>
      </c>
      <c r="AP366" s="20">
        <f t="shared" si="102"/>
        <v>0</v>
      </c>
      <c r="AQ366" s="20">
        <f t="shared" si="102"/>
        <v>0</v>
      </c>
      <c r="AR366" s="20">
        <f t="shared" si="102"/>
        <v>0</v>
      </c>
      <c r="AS366" s="20">
        <f t="shared" si="102"/>
        <v>0</v>
      </c>
    </row>
    <row r="367" spans="1:45" x14ac:dyDescent="0.25">
      <c r="A367" s="13" t="str">
        <f>IF(MAX(W$2:W367)=W366,"",MAX(W$2:W367))</f>
        <v/>
      </c>
      <c r="B367" s="34"/>
      <c r="C367" s="20"/>
      <c r="D367" s="20"/>
      <c r="E367" s="23" t="str">
        <f>IF(H367=Kalenderbasis!AH$11,Kalenderbasis!AK$11,IF(H367=Kalenderbasis!AH$12,Kalenderbasis!AK$12,IF(H367=Kalenderbasis!AH$13,Kalenderbasis!AK$13,IF(H367=Kalenderbasis!AH$14,Kalenderbasis!AK$14,IF(H367=Kalenderbasis!AH$15,Kalenderbasis!AK$15,IF(H367=Kalenderbasis!AH$16,Kalenderbasis!AK$16,IF(H367=Kalenderbasis!AH$17,Kalenderbasis!AK$17,IF(H367=Kalenderbasis!AH$18,Kalenderbasis!AK$18,""))))))))</f>
        <v/>
      </c>
      <c r="F367" s="43" t="str">
        <f>IF(C367="K",MAX(F$2:F366)+1,"")</f>
        <v/>
      </c>
      <c r="G367" s="20">
        <f t="shared" si="97"/>
        <v>3</v>
      </c>
      <c r="H367" s="21">
        <f t="shared" si="100"/>
        <v>46021</v>
      </c>
      <c r="I367" s="24" t="str">
        <f>IF(H367=Kalenderbasis!N$7,"Aschermittwoch",IF(H367=Kalenderbasis!H$7,"Karfreitag",IF(H367=Kalenderbasis!F$7,"Ostersonntag",IF(H367=Kalenderbasis!G$7,"Ostermontag",IF(H367=Kalenderbasis!J$7,"Christi Himmelfahrt",IF(H367=Kalenderbasis!K$7,"Pfingst-Sonntag",IF(H367=Kalenderbasis!L$7,"Pfingst-Montag",IF(H367=Kalenderbasis!M$7,"Fronleichnam",IF(H367=Kalenderbasis!Q$7,Kalenderbasis!Q$8,IF(H367=Kalenderbasis!R$7,Kalenderbasis!R$8,IF(H367=Kalenderbasis!S$7,Kalenderbasis!S$8,IF(H367=Kalenderbasis!T$7,Kalenderbasis!T$8,IF(H367=Kalenderbasis!U$7,Kalenderbasis!U$8,IF(H367=Kalenderbasis!V$7,Kalenderbasis!V$8,IF(H367=Kalenderbasis!W$7,Kalenderbasis!W$8,IF(H367=Kalenderbasis!X$7,Kalenderbasis!X$8,IF(H367=Kalenderbasis!Y$7,Kalenderbasis!Y$8,IF(H367=Kalenderbasis!Z$7,Kalenderbasis!Z$8,IF(H367=Kalenderbasis!AA$7,Kalenderbasis!AA$8,IF(H367=Kalenderbasis!AB$7,Kalenderbasis!AB$8,IF(H367=Kalenderbasis!O$7,Kalenderbasis!O$8,IF(H367=Kalenderbasis!P$7,Kalenderbasis!P$8,""))))))))))))))))))))))</f>
        <v/>
      </c>
      <c r="J367" s="20" t="str">
        <f t="shared" si="94"/>
        <v/>
      </c>
      <c r="K367" s="25"/>
      <c r="L367" s="22"/>
      <c r="M367" s="22"/>
      <c r="N367" s="22"/>
      <c r="O367" s="22"/>
      <c r="P367" s="22"/>
      <c r="Q367" s="22"/>
      <c r="R367" s="22"/>
      <c r="S367" s="35"/>
      <c r="U367" s="20" t="str">
        <f t="shared" si="95"/>
        <v/>
      </c>
      <c r="V367" s="13">
        <f t="shared" si="96"/>
        <v>0</v>
      </c>
      <c r="W367" s="13">
        <f>SUM(V$2:V367)</f>
        <v>76</v>
      </c>
      <c r="AA367" s="13">
        <f t="shared" si="98"/>
        <v>0</v>
      </c>
      <c r="AD367" s="20">
        <f t="shared" si="99"/>
        <v>0</v>
      </c>
      <c r="AE367" s="20">
        <f t="shared" si="99"/>
        <v>0</v>
      </c>
      <c r="AF367" s="20">
        <f t="shared" si="101"/>
        <v>0</v>
      </c>
      <c r="AG367" s="20">
        <f t="shared" si="101"/>
        <v>0</v>
      </c>
      <c r="AH367" s="20">
        <f t="shared" si="101"/>
        <v>0</v>
      </c>
      <c r="AI367" s="20">
        <f t="shared" si="101"/>
        <v>0</v>
      </c>
      <c r="AJ367" s="20">
        <f t="shared" si="101"/>
        <v>0</v>
      </c>
      <c r="AK367" s="20"/>
      <c r="AL367" s="20"/>
      <c r="AM367" s="20">
        <f t="shared" si="93"/>
        <v>0</v>
      </c>
      <c r="AN367" s="20">
        <f t="shared" si="102"/>
        <v>0</v>
      </c>
      <c r="AO367" s="20">
        <f t="shared" si="102"/>
        <v>0</v>
      </c>
      <c r="AP367" s="20">
        <f t="shared" si="102"/>
        <v>0</v>
      </c>
      <c r="AQ367" s="20">
        <f t="shared" si="102"/>
        <v>0</v>
      </c>
      <c r="AR367" s="20">
        <f t="shared" si="102"/>
        <v>0</v>
      </c>
      <c r="AS367" s="20">
        <f t="shared" si="102"/>
        <v>0</v>
      </c>
    </row>
    <row r="368" spans="1:45" x14ac:dyDescent="0.25">
      <c r="A368" s="13" t="str">
        <f>IF(MAX(W$2:W368)=W367,"",MAX(W$2:W368))</f>
        <v/>
      </c>
      <c r="B368" s="34"/>
      <c r="C368" s="20"/>
      <c r="D368" s="20"/>
      <c r="E368" s="23" t="str">
        <f>IF(H368=Kalenderbasis!AH$11,Kalenderbasis!AK$11,IF(H368=Kalenderbasis!AH$12,Kalenderbasis!AK$12,IF(H368=Kalenderbasis!AH$13,Kalenderbasis!AK$13,IF(H368=Kalenderbasis!AH$14,Kalenderbasis!AK$14,IF(H368=Kalenderbasis!AH$15,Kalenderbasis!AK$15,IF(H368=Kalenderbasis!AH$16,Kalenderbasis!AK$16,IF(H368=Kalenderbasis!AH$17,Kalenderbasis!AK$17,IF(H368=Kalenderbasis!AH$18,Kalenderbasis!AK$18,""))))))))</f>
        <v/>
      </c>
      <c r="F368" s="43" t="str">
        <f>IF(C368="K",MAX(F$2:F367)+1,"")</f>
        <v/>
      </c>
      <c r="G368" s="20">
        <f t="shared" si="97"/>
        <v>4</v>
      </c>
      <c r="H368" s="21">
        <f t="shared" si="100"/>
        <v>46022</v>
      </c>
      <c r="I368" s="24" t="str">
        <f>IF(H368=Kalenderbasis!N$7,"Aschermittwoch",IF(H368=Kalenderbasis!H$7,"Karfreitag",IF(H368=Kalenderbasis!F$7,"Ostersonntag",IF(H368=Kalenderbasis!G$7,"Ostermontag",IF(H368=Kalenderbasis!J$7,"Christi Himmelfahrt",IF(H368=Kalenderbasis!K$7,"Pfingst-Sonntag",IF(H368=Kalenderbasis!L$7,"Pfingst-Montag",IF(H368=Kalenderbasis!M$7,"Fronleichnam",IF(H368=Kalenderbasis!Q$7,Kalenderbasis!Q$8,IF(H368=Kalenderbasis!R$7,Kalenderbasis!R$8,IF(H368=Kalenderbasis!S$7,Kalenderbasis!S$8,IF(H368=Kalenderbasis!T$7,Kalenderbasis!T$8,IF(H368=Kalenderbasis!U$7,Kalenderbasis!U$8,IF(H368=Kalenderbasis!V$7,Kalenderbasis!V$8,IF(H368=Kalenderbasis!W$7,Kalenderbasis!W$8,IF(H368=Kalenderbasis!X$7,Kalenderbasis!X$8,IF(H368=Kalenderbasis!Y$7,Kalenderbasis!Y$8,IF(H368=Kalenderbasis!Z$7,Kalenderbasis!Z$8,IF(H368=Kalenderbasis!AA$7,Kalenderbasis!AA$8,IF(H368=Kalenderbasis!AB$7,Kalenderbasis!AB$8,IF(H368=Kalenderbasis!O$7,Kalenderbasis!O$8,IF(H368=Kalenderbasis!P$7,Kalenderbasis!P$8,""))))))))))))))))))))))</f>
        <v>Silvester</v>
      </c>
      <c r="J368" s="20" t="str">
        <f t="shared" si="94"/>
        <v/>
      </c>
      <c r="K368" s="25"/>
      <c r="L368" s="22"/>
      <c r="M368" s="22"/>
      <c r="N368" s="22"/>
      <c r="O368" s="22"/>
      <c r="P368" s="22"/>
      <c r="Q368" s="22"/>
      <c r="R368" s="22"/>
      <c r="S368" s="35"/>
      <c r="U368" s="20" t="str">
        <f t="shared" si="95"/>
        <v/>
      </c>
      <c r="V368" s="13">
        <f t="shared" si="96"/>
        <v>0</v>
      </c>
      <c r="W368" s="13">
        <f>SUM(V$2:V368)</f>
        <v>76</v>
      </c>
      <c r="AA368" s="13">
        <f t="shared" si="98"/>
        <v>1</v>
      </c>
      <c r="AD368" s="20">
        <f t="shared" si="99"/>
        <v>0</v>
      </c>
      <c r="AE368" s="20">
        <f t="shared" si="99"/>
        <v>0</v>
      </c>
      <c r="AF368" s="20">
        <f t="shared" si="101"/>
        <v>0</v>
      </c>
      <c r="AG368" s="20">
        <f t="shared" si="101"/>
        <v>0</v>
      </c>
      <c r="AH368" s="20">
        <f t="shared" si="101"/>
        <v>0</v>
      </c>
      <c r="AI368" s="20">
        <f t="shared" si="101"/>
        <v>0</v>
      </c>
      <c r="AJ368" s="20">
        <f t="shared" si="101"/>
        <v>0</v>
      </c>
      <c r="AK368" s="20"/>
      <c r="AL368" s="20"/>
      <c r="AM368" s="20">
        <f t="shared" si="93"/>
        <v>0</v>
      </c>
      <c r="AN368" s="20">
        <f t="shared" si="102"/>
        <v>0</v>
      </c>
      <c r="AO368" s="20">
        <f t="shared" si="102"/>
        <v>0</v>
      </c>
      <c r="AP368" s="20">
        <f t="shared" si="102"/>
        <v>0</v>
      </c>
      <c r="AQ368" s="20">
        <f t="shared" si="102"/>
        <v>0</v>
      </c>
      <c r="AR368" s="20">
        <f t="shared" si="102"/>
        <v>0</v>
      </c>
      <c r="AS368" s="20">
        <f t="shared" si="102"/>
        <v>0</v>
      </c>
    </row>
    <row r="369" spans="1:45" x14ac:dyDescent="0.25">
      <c r="A369" s="13" t="str">
        <f>IF(MAX(W$2:W369)=W368,"",MAX(W$2:W369))</f>
        <v/>
      </c>
      <c r="B369" s="34"/>
      <c r="C369" s="20"/>
      <c r="D369" s="20"/>
      <c r="E369" s="23" t="str">
        <f>IF(H369=Kalenderbasis!AH$11,Kalenderbasis!AK$11,IF(H369=Kalenderbasis!AH$12,Kalenderbasis!AK$12,IF(H369=Kalenderbasis!AH$13,Kalenderbasis!AK$13,IF(H369=Kalenderbasis!AH$14,Kalenderbasis!AK$14,IF(H369=Kalenderbasis!AH$15,Kalenderbasis!AK$15,IF(H369=Kalenderbasis!AH$16,Kalenderbasis!AK$16,IF(H369=Kalenderbasis!AH$17,Kalenderbasis!AK$17,IF(H369=Kalenderbasis!AH$18,Kalenderbasis!AK$18,""))))))))</f>
        <v/>
      </c>
      <c r="F369" s="43" t="str">
        <f>IF(C369="K",MAX(F$2:F368)+1,"")</f>
        <v/>
      </c>
      <c r="G369" s="20">
        <f t="shared" si="97"/>
        <v>5</v>
      </c>
      <c r="H369" s="21">
        <f t="shared" si="100"/>
        <v>46023</v>
      </c>
      <c r="I369" s="24" t="str">
        <f>IF(H369=Kalenderbasis!N$7,"Aschermittwoch",IF(H369=Kalenderbasis!H$7,"Karfreitag",IF(H369=Kalenderbasis!F$7,"Ostersonntag",IF(H369=Kalenderbasis!G$7,"Ostermontag",IF(H369=Kalenderbasis!J$7,"Christi Himmelfahrt",IF(H369=Kalenderbasis!K$7,"Pfingst-Sonntag",IF(H369=Kalenderbasis!L$7,"Pfingst-Montag",IF(H369=Kalenderbasis!M$7,"Fronleichnam",IF(H369=Kalenderbasis!Q$7,Kalenderbasis!Q$8,IF(H369=Kalenderbasis!R$7,Kalenderbasis!R$8,IF(H369=Kalenderbasis!S$7,Kalenderbasis!S$8,IF(H369=Kalenderbasis!T$7,Kalenderbasis!T$8,IF(H369=Kalenderbasis!U$7,Kalenderbasis!U$8,IF(H369=Kalenderbasis!V$7,Kalenderbasis!V$8,IF(H369=Kalenderbasis!W$7,Kalenderbasis!W$8,IF(H369=Kalenderbasis!X$7,Kalenderbasis!X$8,IF(H369=Kalenderbasis!Y$7,Kalenderbasis!Y$8,IF(H369=Kalenderbasis!Z$7,Kalenderbasis!Z$8,IF(H369=Kalenderbasis!AA$7,Kalenderbasis!AA$8,IF(H369=Kalenderbasis!AB$7,Kalenderbasis!AB$8,IF(H369=Kalenderbasis!O$7,Kalenderbasis!O$8,IF(H369=Kalenderbasis!P$7,Kalenderbasis!P$8,""))))))))))))))))))))))</f>
        <v>Neujahrsfeiertag</v>
      </c>
      <c r="J369" s="20" t="str">
        <f t="shared" si="94"/>
        <v/>
      </c>
      <c r="K369" s="25"/>
      <c r="L369" s="22"/>
      <c r="M369" s="22"/>
      <c r="N369" s="22"/>
      <c r="O369" s="22"/>
      <c r="P369" s="22"/>
      <c r="Q369" s="22"/>
      <c r="R369" s="22"/>
      <c r="S369" s="35"/>
      <c r="U369" s="20" t="str">
        <f t="shared" si="95"/>
        <v/>
      </c>
      <c r="V369" s="13">
        <f t="shared" si="96"/>
        <v>0</v>
      </c>
      <c r="W369" s="13">
        <f>SUM(V$2:V369)</f>
        <v>76</v>
      </c>
      <c r="AA369" s="13">
        <f t="shared" si="98"/>
        <v>1</v>
      </c>
      <c r="AD369" s="20">
        <f t="shared" si="99"/>
        <v>0</v>
      </c>
      <c r="AE369" s="20">
        <f t="shared" si="99"/>
        <v>0</v>
      </c>
      <c r="AF369" s="20">
        <f t="shared" si="101"/>
        <v>0</v>
      </c>
      <c r="AG369" s="20">
        <f t="shared" si="101"/>
        <v>0</v>
      </c>
      <c r="AH369" s="20">
        <f t="shared" si="101"/>
        <v>0</v>
      </c>
      <c r="AI369" s="20">
        <f t="shared" si="101"/>
        <v>0</v>
      </c>
      <c r="AJ369" s="20">
        <f t="shared" si="101"/>
        <v>0</v>
      </c>
      <c r="AK369" s="20"/>
      <c r="AL369" s="20"/>
      <c r="AM369" s="20">
        <f t="shared" si="93"/>
        <v>0</v>
      </c>
      <c r="AN369" s="20">
        <f t="shared" si="102"/>
        <v>0</v>
      </c>
      <c r="AO369" s="20">
        <f t="shared" si="102"/>
        <v>0</v>
      </c>
      <c r="AP369" s="20">
        <f t="shared" si="102"/>
        <v>0</v>
      </c>
      <c r="AQ369" s="20">
        <f t="shared" si="102"/>
        <v>0</v>
      </c>
      <c r="AR369" s="20">
        <f t="shared" si="102"/>
        <v>0</v>
      </c>
      <c r="AS369" s="20">
        <f t="shared" si="102"/>
        <v>0</v>
      </c>
    </row>
    <row r="370" spans="1:45" x14ac:dyDescent="0.25">
      <c r="A370" s="13" t="str">
        <f>IF(MAX(W$2:W370)=W369,"",MAX(W$2:W370))</f>
        <v/>
      </c>
      <c r="B370" s="34"/>
      <c r="C370" s="20"/>
      <c r="D370" s="20"/>
      <c r="E370" s="23" t="str">
        <f>IF(H370=Kalenderbasis!AH$11,Kalenderbasis!AK$11,IF(H370=Kalenderbasis!AH$12,Kalenderbasis!AK$12,IF(H370=Kalenderbasis!AH$13,Kalenderbasis!AK$13,IF(H370=Kalenderbasis!AH$14,Kalenderbasis!AK$14,IF(H370=Kalenderbasis!AH$15,Kalenderbasis!AK$15,IF(H370=Kalenderbasis!AH$16,Kalenderbasis!AK$16,IF(H370=Kalenderbasis!AH$17,Kalenderbasis!AK$17,IF(H370=Kalenderbasis!AH$18,Kalenderbasis!AK$18,""))))))))</f>
        <v/>
      </c>
      <c r="F370" s="43" t="str">
        <f>IF(C370="K",MAX(F$2:F369)+1,"")</f>
        <v/>
      </c>
      <c r="G370" s="20">
        <f t="shared" si="97"/>
        <v>6</v>
      </c>
      <c r="H370" s="21">
        <f t="shared" si="100"/>
        <v>46024</v>
      </c>
      <c r="I370" s="24" t="str">
        <f>IF(H370=Kalenderbasis!N$7,"Aschermittwoch",IF(H370=Kalenderbasis!H$7,"Karfreitag",IF(H370=Kalenderbasis!F$7,"Ostersonntag",IF(H370=Kalenderbasis!G$7,"Ostermontag",IF(H370=Kalenderbasis!J$7,"Christi Himmelfahrt",IF(H370=Kalenderbasis!K$7,"Pfingst-Sonntag",IF(H370=Kalenderbasis!L$7,"Pfingst-Montag",IF(H370=Kalenderbasis!M$7,"Fronleichnam",IF(H370=Kalenderbasis!Q$7,Kalenderbasis!Q$8,IF(H370=Kalenderbasis!R$7,Kalenderbasis!R$8,IF(H370=Kalenderbasis!S$7,Kalenderbasis!S$8,IF(H370=Kalenderbasis!T$7,Kalenderbasis!T$8,IF(H370=Kalenderbasis!U$7,Kalenderbasis!U$8,IF(H370=Kalenderbasis!V$7,Kalenderbasis!V$8,IF(H370=Kalenderbasis!W$7,Kalenderbasis!W$8,IF(H370=Kalenderbasis!X$7,Kalenderbasis!X$8,IF(H370=Kalenderbasis!Y$7,Kalenderbasis!Y$8,IF(H370=Kalenderbasis!Z$7,Kalenderbasis!Z$8,IF(H370=Kalenderbasis!AA$7,Kalenderbasis!AA$8,IF(H370=Kalenderbasis!AB$7,Kalenderbasis!AB$8,IF(H370=Kalenderbasis!O$7,Kalenderbasis!O$8,IF(H370=Kalenderbasis!P$7,Kalenderbasis!P$8,""))))))))))))))))))))))</f>
        <v/>
      </c>
      <c r="J370" s="20" t="str">
        <f t="shared" si="94"/>
        <v/>
      </c>
      <c r="K370" s="25"/>
      <c r="L370" s="22"/>
      <c r="M370" s="22"/>
      <c r="N370" s="22"/>
      <c r="O370" s="22"/>
      <c r="P370" s="22"/>
      <c r="Q370" s="22"/>
      <c r="R370" s="22"/>
      <c r="S370" s="35"/>
      <c r="U370" s="20" t="str">
        <f t="shared" si="95"/>
        <v/>
      </c>
      <c r="V370" s="13">
        <f t="shared" si="96"/>
        <v>0</v>
      </c>
      <c r="W370" s="13">
        <f>SUM(V$2:V370)</f>
        <v>76</v>
      </c>
      <c r="AA370" s="13">
        <f t="shared" si="98"/>
        <v>0</v>
      </c>
      <c r="AD370" s="20">
        <f t="shared" si="99"/>
        <v>0</v>
      </c>
      <c r="AE370" s="20">
        <f t="shared" si="99"/>
        <v>0</v>
      </c>
      <c r="AF370" s="20">
        <f t="shared" si="101"/>
        <v>0</v>
      </c>
      <c r="AG370" s="20">
        <f t="shared" si="101"/>
        <v>0</v>
      </c>
      <c r="AH370" s="20">
        <f t="shared" si="101"/>
        <v>0</v>
      </c>
      <c r="AI370" s="20">
        <f t="shared" si="101"/>
        <v>0</v>
      </c>
      <c r="AJ370" s="20">
        <f t="shared" si="101"/>
        <v>0</v>
      </c>
      <c r="AK370" s="20"/>
      <c r="AL370" s="20"/>
      <c r="AM370" s="20">
        <f t="shared" si="93"/>
        <v>0</v>
      </c>
      <c r="AN370" s="20">
        <f t="shared" si="102"/>
        <v>0</v>
      </c>
      <c r="AO370" s="20">
        <f t="shared" si="102"/>
        <v>0</v>
      </c>
      <c r="AP370" s="20">
        <f t="shared" si="102"/>
        <v>0</v>
      </c>
      <c r="AQ370" s="20">
        <f t="shared" si="102"/>
        <v>0</v>
      </c>
      <c r="AR370" s="20">
        <f t="shared" si="102"/>
        <v>0</v>
      </c>
      <c r="AS370" s="20">
        <f t="shared" si="102"/>
        <v>0</v>
      </c>
    </row>
    <row r="371" spans="1:45" x14ac:dyDescent="0.25">
      <c r="A371" s="13" t="str">
        <f>IF(MAX(W$2:W371)=W370,"",MAX(W$2:W371))</f>
        <v/>
      </c>
      <c r="B371" s="34"/>
      <c r="C371" s="20"/>
      <c r="D371" s="20"/>
      <c r="E371" s="23" t="str">
        <f>IF(H371=Kalenderbasis!AH$11,Kalenderbasis!AK$11,IF(H371=Kalenderbasis!AH$12,Kalenderbasis!AK$12,IF(H371=Kalenderbasis!AH$13,Kalenderbasis!AK$13,IF(H371=Kalenderbasis!AH$14,Kalenderbasis!AK$14,IF(H371=Kalenderbasis!AH$15,Kalenderbasis!AK$15,IF(H371=Kalenderbasis!AH$16,Kalenderbasis!AK$16,IF(H371=Kalenderbasis!AH$17,Kalenderbasis!AK$17,IF(H371=Kalenderbasis!AH$18,Kalenderbasis!AK$18,""))))))))</f>
        <v/>
      </c>
      <c r="F371" s="43" t="str">
        <f>IF(C371="K",MAX(F$2:F370)+1,"")</f>
        <v/>
      </c>
      <c r="G371" s="20">
        <f t="shared" si="97"/>
        <v>7</v>
      </c>
      <c r="H371" s="21">
        <f t="shared" si="100"/>
        <v>46025</v>
      </c>
      <c r="I371" s="24" t="str">
        <f>IF(H371=Kalenderbasis!N$7,"Aschermittwoch",IF(H371=Kalenderbasis!H$7,"Karfreitag",IF(H371=Kalenderbasis!F$7,"Ostersonntag",IF(H371=Kalenderbasis!G$7,"Ostermontag",IF(H371=Kalenderbasis!J$7,"Christi Himmelfahrt",IF(H371=Kalenderbasis!K$7,"Pfingst-Sonntag",IF(H371=Kalenderbasis!L$7,"Pfingst-Montag",IF(H371=Kalenderbasis!M$7,"Fronleichnam",IF(H371=Kalenderbasis!Q$7,Kalenderbasis!Q$8,IF(H371=Kalenderbasis!R$7,Kalenderbasis!R$8,IF(H371=Kalenderbasis!S$7,Kalenderbasis!S$8,IF(H371=Kalenderbasis!T$7,Kalenderbasis!T$8,IF(H371=Kalenderbasis!U$7,Kalenderbasis!U$8,IF(H371=Kalenderbasis!V$7,Kalenderbasis!V$8,IF(H371=Kalenderbasis!W$7,Kalenderbasis!W$8,IF(H371=Kalenderbasis!X$7,Kalenderbasis!X$8,IF(H371=Kalenderbasis!Y$7,Kalenderbasis!Y$8,IF(H371=Kalenderbasis!Z$7,Kalenderbasis!Z$8,IF(H371=Kalenderbasis!AA$7,Kalenderbasis!AA$8,IF(H371=Kalenderbasis!AB$7,Kalenderbasis!AB$8,IF(H371=Kalenderbasis!O$7,Kalenderbasis!O$8,IF(H371=Kalenderbasis!P$7,Kalenderbasis!P$8,""))))))))))))))))))))))</f>
        <v/>
      </c>
      <c r="J371" s="20" t="str">
        <f t="shared" si="94"/>
        <v/>
      </c>
      <c r="K371" s="25"/>
      <c r="L371" s="22"/>
      <c r="M371" s="22"/>
      <c r="N371" s="22"/>
      <c r="O371" s="22"/>
      <c r="P371" s="22"/>
      <c r="Q371" s="22"/>
      <c r="R371" s="22"/>
      <c r="S371" s="35"/>
      <c r="U371" s="20" t="str">
        <f t="shared" si="95"/>
        <v/>
      </c>
      <c r="V371" s="13">
        <f t="shared" si="96"/>
        <v>0</v>
      </c>
      <c r="W371" s="13">
        <f>SUM(V$2:V371)</f>
        <v>76</v>
      </c>
      <c r="AA371" s="13">
        <f t="shared" si="98"/>
        <v>0</v>
      </c>
      <c r="AD371" s="20">
        <f t="shared" si="99"/>
        <v>0</v>
      </c>
      <c r="AE371" s="20">
        <f t="shared" si="99"/>
        <v>0</v>
      </c>
      <c r="AF371" s="20">
        <f t="shared" si="101"/>
        <v>0</v>
      </c>
      <c r="AG371" s="20">
        <f t="shared" si="101"/>
        <v>0</v>
      </c>
      <c r="AH371" s="20">
        <f t="shared" si="101"/>
        <v>0</v>
      </c>
      <c r="AI371" s="20">
        <f t="shared" si="101"/>
        <v>0</v>
      </c>
      <c r="AJ371" s="20">
        <f t="shared" si="101"/>
        <v>0</v>
      </c>
      <c r="AK371" s="20"/>
      <c r="AL371" s="20"/>
      <c r="AM371" s="20">
        <f t="shared" si="93"/>
        <v>0</v>
      </c>
      <c r="AN371" s="20">
        <f t="shared" si="102"/>
        <v>0</v>
      </c>
      <c r="AO371" s="20">
        <f t="shared" si="102"/>
        <v>0</v>
      </c>
      <c r="AP371" s="20">
        <f t="shared" si="102"/>
        <v>0</v>
      </c>
      <c r="AQ371" s="20">
        <f t="shared" si="102"/>
        <v>0</v>
      </c>
      <c r="AR371" s="20">
        <f t="shared" si="102"/>
        <v>0</v>
      </c>
      <c r="AS371" s="20">
        <f t="shared" si="102"/>
        <v>0</v>
      </c>
    </row>
    <row r="372" spans="1:45" x14ac:dyDescent="0.25">
      <c r="A372" s="13" t="str">
        <f>IF(MAX(W$2:W372)=W371,"",MAX(W$2:W372))</f>
        <v/>
      </c>
      <c r="B372" s="34"/>
      <c r="C372" s="20"/>
      <c r="D372" s="20"/>
      <c r="E372" s="23" t="str">
        <f>IF(H372=Kalenderbasis!AH$11,Kalenderbasis!AK$11,IF(H372=Kalenderbasis!AH$12,Kalenderbasis!AK$12,IF(H372=Kalenderbasis!AH$13,Kalenderbasis!AK$13,IF(H372=Kalenderbasis!AH$14,Kalenderbasis!AK$14,IF(H372=Kalenderbasis!AH$15,Kalenderbasis!AK$15,IF(H372=Kalenderbasis!AH$16,Kalenderbasis!AK$16,IF(H372=Kalenderbasis!AH$17,Kalenderbasis!AK$17,IF(H372=Kalenderbasis!AH$18,Kalenderbasis!AK$18,""))))))))</f>
        <v/>
      </c>
      <c r="F372" s="43" t="str">
        <f>IF(C372="K",MAX(F$2:F371)+1,"")</f>
        <v/>
      </c>
      <c r="G372" s="20">
        <f t="shared" si="97"/>
        <v>1</v>
      </c>
      <c r="H372" s="21">
        <f t="shared" si="100"/>
        <v>46026</v>
      </c>
      <c r="I372" s="24" t="str">
        <f>IF(H372=Kalenderbasis!N$7,"Aschermittwoch",IF(H372=Kalenderbasis!H$7,"Karfreitag",IF(H372=Kalenderbasis!F$7,"Ostersonntag",IF(H372=Kalenderbasis!G$7,"Ostermontag",IF(H372=Kalenderbasis!J$7,"Christi Himmelfahrt",IF(H372=Kalenderbasis!K$7,"Pfingst-Sonntag",IF(H372=Kalenderbasis!L$7,"Pfingst-Montag",IF(H372=Kalenderbasis!M$7,"Fronleichnam",IF(H372=Kalenderbasis!Q$7,Kalenderbasis!Q$8,IF(H372=Kalenderbasis!R$7,Kalenderbasis!R$8,IF(H372=Kalenderbasis!S$7,Kalenderbasis!S$8,IF(H372=Kalenderbasis!T$7,Kalenderbasis!T$8,IF(H372=Kalenderbasis!U$7,Kalenderbasis!U$8,IF(H372=Kalenderbasis!V$7,Kalenderbasis!V$8,IF(H372=Kalenderbasis!W$7,Kalenderbasis!W$8,IF(H372=Kalenderbasis!X$7,Kalenderbasis!X$8,IF(H372=Kalenderbasis!Y$7,Kalenderbasis!Y$8,IF(H372=Kalenderbasis!Z$7,Kalenderbasis!Z$8,IF(H372=Kalenderbasis!AA$7,Kalenderbasis!AA$8,IF(H372=Kalenderbasis!AB$7,Kalenderbasis!AB$8,IF(H372=Kalenderbasis!O$7,Kalenderbasis!O$8,IF(H372=Kalenderbasis!P$7,Kalenderbasis!P$8,""))))))))))))))))))))))</f>
        <v/>
      </c>
      <c r="J372" s="20" t="str">
        <f t="shared" si="94"/>
        <v/>
      </c>
      <c r="K372" s="25"/>
      <c r="L372" s="22"/>
      <c r="M372" s="22"/>
      <c r="N372" s="22"/>
      <c r="O372" s="22"/>
      <c r="P372" s="22"/>
      <c r="Q372" s="22"/>
      <c r="R372" s="22"/>
      <c r="S372" s="35"/>
      <c r="U372" s="20" t="str">
        <f t="shared" si="95"/>
        <v/>
      </c>
      <c r="V372" s="13">
        <f t="shared" si="96"/>
        <v>0</v>
      </c>
      <c r="W372" s="13">
        <f>SUM(V$2:V372)</f>
        <v>76</v>
      </c>
      <c r="AA372" s="13">
        <f t="shared" si="98"/>
        <v>0</v>
      </c>
      <c r="AD372" s="20">
        <f t="shared" si="99"/>
        <v>0</v>
      </c>
      <c r="AE372" s="20">
        <f t="shared" si="99"/>
        <v>0</v>
      </c>
      <c r="AF372" s="20">
        <f t="shared" si="101"/>
        <v>0</v>
      </c>
      <c r="AG372" s="20">
        <f t="shared" si="101"/>
        <v>0</v>
      </c>
      <c r="AH372" s="20">
        <f t="shared" si="101"/>
        <v>0</v>
      </c>
      <c r="AI372" s="20">
        <f t="shared" si="101"/>
        <v>0</v>
      </c>
      <c r="AJ372" s="20">
        <f t="shared" si="101"/>
        <v>0</v>
      </c>
      <c r="AK372" s="20"/>
      <c r="AL372" s="20"/>
      <c r="AM372" s="20">
        <f t="shared" si="93"/>
        <v>0</v>
      </c>
      <c r="AN372" s="20">
        <f t="shared" si="102"/>
        <v>0</v>
      </c>
      <c r="AO372" s="20">
        <f t="shared" si="102"/>
        <v>0</v>
      </c>
      <c r="AP372" s="20">
        <f t="shared" si="102"/>
        <v>0</v>
      </c>
      <c r="AQ372" s="20">
        <f t="shared" si="102"/>
        <v>0</v>
      </c>
      <c r="AR372" s="20">
        <f t="shared" si="102"/>
        <v>0</v>
      </c>
      <c r="AS372" s="20">
        <f t="shared" si="102"/>
        <v>0</v>
      </c>
    </row>
    <row r="373" spans="1:45" x14ac:dyDescent="0.25">
      <c r="A373" s="13" t="str">
        <f>IF(MAX(W$2:W373)=W372,"",MAX(W$2:W373))</f>
        <v/>
      </c>
      <c r="B373" s="34"/>
      <c r="C373" s="20"/>
      <c r="D373" s="20"/>
      <c r="E373" s="23" t="str">
        <f>IF(H373=Kalenderbasis!AH$11,Kalenderbasis!AK$11,IF(H373=Kalenderbasis!AH$12,Kalenderbasis!AK$12,IF(H373=Kalenderbasis!AH$13,Kalenderbasis!AK$13,IF(H373=Kalenderbasis!AH$14,Kalenderbasis!AK$14,IF(H373=Kalenderbasis!AH$15,Kalenderbasis!AK$15,IF(H373=Kalenderbasis!AH$16,Kalenderbasis!AK$16,IF(H373=Kalenderbasis!AH$17,Kalenderbasis!AK$17,IF(H373=Kalenderbasis!AH$18,Kalenderbasis!AK$18,""))))))))</f>
        <v/>
      </c>
      <c r="F373" s="43" t="str">
        <f>IF(C373="K",MAX(F$2:F372)+1,"")</f>
        <v/>
      </c>
      <c r="G373" s="20">
        <f t="shared" si="97"/>
        <v>2</v>
      </c>
      <c r="H373" s="21">
        <f t="shared" si="100"/>
        <v>46027</v>
      </c>
      <c r="I373" s="24" t="str">
        <f>IF(H373=Kalenderbasis!N$7,"Aschermittwoch",IF(H373=Kalenderbasis!H$7,"Karfreitag",IF(H373=Kalenderbasis!F$7,"Ostersonntag",IF(H373=Kalenderbasis!G$7,"Ostermontag",IF(H373=Kalenderbasis!J$7,"Christi Himmelfahrt",IF(H373=Kalenderbasis!K$7,"Pfingst-Sonntag",IF(H373=Kalenderbasis!L$7,"Pfingst-Montag",IF(H373=Kalenderbasis!M$7,"Fronleichnam",IF(H373=Kalenderbasis!Q$7,Kalenderbasis!Q$8,IF(H373=Kalenderbasis!R$7,Kalenderbasis!R$8,IF(H373=Kalenderbasis!S$7,Kalenderbasis!S$8,IF(H373=Kalenderbasis!T$7,Kalenderbasis!T$8,IF(H373=Kalenderbasis!U$7,Kalenderbasis!U$8,IF(H373=Kalenderbasis!V$7,Kalenderbasis!V$8,IF(H373=Kalenderbasis!W$7,Kalenderbasis!W$8,IF(H373=Kalenderbasis!X$7,Kalenderbasis!X$8,IF(H373=Kalenderbasis!Y$7,Kalenderbasis!Y$8,IF(H373=Kalenderbasis!Z$7,Kalenderbasis!Z$8,IF(H373=Kalenderbasis!AA$7,Kalenderbasis!AA$8,IF(H373=Kalenderbasis!AB$7,Kalenderbasis!AB$8,IF(H373=Kalenderbasis!O$7,Kalenderbasis!O$8,IF(H373=Kalenderbasis!P$7,Kalenderbasis!P$8,""))))))))))))))))))))))</f>
        <v/>
      </c>
      <c r="J373" s="20" t="str">
        <f t="shared" si="94"/>
        <v/>
      </c>
      <c r="K373" s="25"/>
      <c r="L373" s="22"/>
      <c r="M373" s="22"/>
      <c r="N373" s="22"/>
      <c r="O373" s="22"/>
      <c r="P373" s="22"/>
      <c r="Q373" s="22"/>
      <c r="R373" s="22"/>
      <c r="S373" s="35"/>
      <c r="U373" s="20" t="str">
        <f t="shared" si="95"/>
        <v/>
      </c>
      <c r="V373" s="13">
        <f t="shared" si="96"/>
        <v>0</v>
      </c>
      <c r="W373" s="13">
        <f>SUM(V$2:V373)</f>
        <v>76</v>
      </c>
      <c r="AA373" s="13">
        <f t="shared" si="98"/>
        <v>0</v>
      </c>
      <c r="AD373" s="20">
        <f t="shared" si="99"/>
        <v>0</v>
      </c>
      <c r="AE373" s="20">
        <f t="shared" si="99"/>
        <v>0</v>
      </c>
      <c r="AF373" s="20">
        <f t="shared" si="101"/>
        <v>0</v>
      </c>
      <c r="AG373" s="20">
        <f t="shared" si="101"/>
        <v>0</v>
      </c>
      <c r="AH373" s="20">
        <f t="shared" si="101"/>
        <v>0</v>
      </c>
      <c r="AI373" s="20">
        <f t="shared" si="101"/>
        <v>0</v>
      </c>
      <c r="AJ373" s="20">
        <f t="shared" si="101"/>
        <v>0</v>
      </c>
      <c r="AK373" s="20"/>
      <c r="AL373" s="20"/>
      <c r="AM373" s="20">
        <f t="shared" si="93"/>
        <v>0</v>
      </c>
      <c r="AN373" s="20">
        <f t="shared" si="102"/>
        <v>0</v>
      </c>
      <c r="AO373" s="20">
        <f t="shared" si="102"/>
        <v>0</v>
      </c>
      <c r="AP373" s="20">
        <f t="shared" si="102"/>
        <v>0</v>
      </c>
      <c r="AQ373" s="20">
        <f t="shared" si="102"/>
        <v>0</v>
      </c>
      <c r="AR373" s="20">
        <f t="shared" si="102"/>
        <v>0</v>
      </c>
      <c r="AS373" s="20">
        <f t="shared" si="102"/>
        <v>0</v>
      </c>
    </row>
    <row r="374" spans="1:45" x14ac:dyDescent="0.25">
      <c r="A374" s="13" t="str">
        <f>IF(MAX(W$2:W374)=W373,"",MAX(W$2:W374))</f>
        <v/>
      </c>
      <c r="B374" s="34"/>
      <c r="C374" s="20"/>
      <c r="D374" s="20"/>
      <c r="E374" s="23" t="str">
        <f>IF(H374=Kalenderbasis!AH$11,Kalenderbasis!AK$11,IF(H374=Kalenderbasis!AH$12,Kalenderbasis!AK$12,IF(H374=Kalenderbasis!AH$13,Kalenderbasis!AK$13,IF(H374=Kalenderbasis!AH$14,Kalenderbasis!AK$14,IF(H374=Kalenderbasis!AH$15,Kalenderbasis!AK$15,IF(H374=Kalenderbasis!AH$16,Kalenderbasis!AK$16,IF(H374=Kalenderbasis!AH$17,Kalenderbasis!AK$17,IF(H374=Kalenderbasis!AH$18,Kalenderbasis!AK$18,""))))))))</f>
        <v/>
      </c>
      <c r="F374" s="43" t="str">
        <f>IF(C374="K",MAX(F$2:F373)+1,"")</f>
        <v/>
      </c>
      <c r="G374" s="20">
        <f t="shared" si="97"/>
        <v>3</v>
      </c>
      <c r="H374" s="21">
        <f t="shared" si="100"/>
        <v>46028</v>
      </c>
      <c r="I374" s="24" t="str">
        <f>IF(H374=Kalenderbasis!N$7,"Aschermittwoch",IF(H374=Kalenderbasis!H$7,"Karfreitag",IF(H374=Kalenderbasis!F$7,"Ostersonntag",IF(H374=Kalenderbasis!G$7,"Ostermontag",IF(H374=Kalenderbasis!J$7,"Christi Himmelfahrt",IF(H374=Kalenderbasis!K$7,"Pfingst-Sonntag",IF(H374=Kalenderbasis!L$7,"Pfingst-Montag",IF(H374=Kalenderbasis!M$7,"Fronleichnam",IF(H374=Kalenderbasis!Q$7,Kalenderbasis!Q$8,IF(H374=Kalenderbasis!R$7,Kalenderbasis!R$8,IF(H374=Kalenderbasis!S$7,Kalenderbasis!S$8,IF(H374=Kalenderbasis!T$7,Kalenderbasis!T$8,IF(H374=Kalenderbasis!U$7,Kalenderbasis!U$8,IF(H374=Kalenderbasis!V$7,Kalenderbasis!V$8,IF(H374=Kalenderbasis!W$7,Kalenderbasis!W$8,IF(H374=Kalenderbasis!X$7,Kalenderbasis!X$8,IF(H374=Kalenderbasis!Y$7,Kalenderbasis!Y$8,IF(H374=Kalenderbasis!Z$7,Kalenderbasis!Z$8,IF(H374=Kalenderbasis!AA$7,Kalenderbasis!AA$8,IF(H374=Kalenderbasis!AB$7,Kalenderbasis!AB$8,IF(H374=Kalenderbasis!O$7,Kalenderbasis!O$8,IF(H374=Kalenderbasis!P$7,Kalenderbasis!P$8,""))))))))))))))))))))))</f>
        <v/>
      </c>
      <c r="J374" s="20" t="str">
        <f t="shared" si="94"/>
        <v/>
      </c>
      <c r="K374" s="25"/>
      <c r="L374" s="22"/>
      <c r="M374" s="22"/>
      <c r="N374" s="22"/>
      <c r="O374" s="22"/>
      <c r="P374" s="22"/>
      <c r="Q374" s="22"/>
      <c r="R374" s="22"/>
      <c r="S374" s="35"/>
      <c r="U374" s="20" t="str">
        <f t="shared" si="95"/>
        <v/>
      </c>
      <c r="V374" s="13">
        <f t="shared" si="96"/>
        <v>0</v>
      </c>
      <c r="W374" s="13">
        <f>SUM(V$2:V374)</f>
        <v>76</v>
      </c>
      <c r="AA374" s="13">
        <f t="shared" si="98"/>
        <v>0</v>
      </c>
      <c r="AD374" s="20">
        <f t="shared" si="99"/>
        <v>0</v>
      </c>
      <c r="AE374" s="20">
        <f t="shared" si="99"/>
        <v>0</v>
      </c>
      <c r="AF374" s="20">
        <f t="shared" si="101"/>
        <v>0</v>
      </c>
      <c r="AG374" s="20">
        <f t="shared" si="101"/>
        <v>0</v>
      </c>
      <c r="AH374" s="20">
        <f t="shared" si="101"/>
        <v>0</v>
      </c>
      <c r="AI374" s="20">
        <f t="shared" si="101"/>
        <v>0</v>
      </c>
      <c r="AJ374" s="20">
        <f t="shared" si="101"/>
        <v>0</v>
      </c>
      <c r="AK374" s="20"/>
      <c r="AL374" s="20"/>
      <c r="AM374" s="20">
        <f t="shared" si="93"/>
        <v>0</v>
      </c>
      <c r="AN374" s="20">
        <f t="shared" si="102"/>
        <v>0</v>
      </c>
      <c r="AO374" s="20">
        <f t="shared" si="102"/>
        <v>0</v>
      </c>
      <c r="AP374" s="20">
        <f t="shared" si="102"/>
        <v>0</v>
      </c>
      <c r="AQ374" s="20">
        <f t="shared" si="102"/>
        <v>0</v>
      </c>
      <c r="AR374" s="20">
        <f t="shared" si="102"/>
        <v>0</v>
      </c>
      <c r="AS374" s="20">
        <f t="shared" si="102"/>
        <v>0</v>
      </c>
    </row>
    <row r="375" spans="1:45" x14ac:dyDescent="0.25">
      <c r="A375" s="13" t="str">
        <f>IF(MAX(W$2:W375)=W374,"",MAX(W$2:W375))</f>
        <v/>
      </c>
      <c r="B375" s="34"/>
      <c r="C375" s="20"/>
      <c r="D375" s="20"/>
      <c r="E375" s="23" t="str">
        <f>IF(H375=Kalenderbasis!AH$11,Kalenderbasis!AK$11,IF(H375=Kalenderbasis!AH$12,Kalenderbasis!AK$12,IF(H375=Kalenderbasis!AH$13,Kalenderbasis!AK$13,IF(H375=Kalenderbasis!AH$14,Kalenderbasis!AK$14,IF(H375=Kalenderbasis!AH$15,Kalenderbasis!AK$15,IF(H375=Kalenderbasis!AH$16,Kalenderbasis!AK$16,IF(H375=Kalenderbasis!AH$17,Kalenderbasis!AK$17,IF(H375=Kalenderbasis!AH$18,Kalenderbasis!AK$18,""))))))))</f>
        <v/>
      </c>
      <c r="F375" s="43" t="str">
        <f>IF(C375="K",MAX(F$2:F374)+1,"")</f>
        <v/>
      </c>
      <c r="G375" s="20">
        <f t="shared" si="97"/>
        <v>4</v>
      </c>
      <c r="H375" s="21">
        <f t="shared" si="100"/>
        <v>46029</v>
      </c>
      <c r="I375" s="24" t="str">
        <f>IF(H375=Kalenderbasis!N$7,"Aschermittwoch",IF(H375=Kalenderbasis!H$7,"Karfreitag",IF(H375=Kalenderbasis!F$7,"Ostersonntag",IF(H375=Kalenderbasis!G$7,"Ostermontag",IF(H375=Kalenderbasis!J$7,"Christi Himmelfahrt",IF(H375=Kalenderbasis!K$7,"Pfingst-Sonntag",IF(H375=Kalenderbasis!L$7,"Pfingst-Montag",IF(H375=Kalenderbasis!M$7,"Fronleichnam",IF(H375=Kalenderbasis!Q$7,Kalenderbasis!Q$8,IF(H375=Kalenderbasis!R$7,Kalenderbasis!R$8,IF(H375=Kalenderbasis!S$7,Kalenderbasis!S$8,IF(H375=Kalenderbasis!T$7,Kalenderbasis!T$8,IF(H375=Kalenderbasis!U$7,Kalenderbasis!U$8,IF(H375=Kalenderbasis!V$7,Kalenderbasis!V$8,IF(H375=Kalenderbasis!W$7,Kalenderbasis!W$8,IF(H375=Kalenderbasis!X$7,Kalenderbasis!X$8,IF(H375=Kalenderbasis!Y$7,Kalenderbasis!Y$8,IF(H375=Kalenderbasis!Z$7,Kalenderbasis!Z$8,IF(H375=Kalenderbasis!AA$7,Kalenderbasis!AA$8,IF(H375=Kalenderbasis!AB$7,Kalenderbasis!AB$8,IF(H375=Kalenderbasis!O$7,Kalenderbasis!O$8,IF(H375=Kalenderbasis!P$7,Kalenderbasis!P$8,""))))))))))))))))))))))</f>
        <v/>
      </c>
      <c r="J375" s="20" t="str">
        <f t="shared" si="94"/>
        <v/>
      </c>
      <c r="K375" s="25"/>
      <c r="L375" s="22"/>
      <c r="M375" s="22"/>
      <c r="N375" s="22"/>
      <c r="O375" s="22"/>
      <c r="P375" s="22"/>
      <c r="Q375" s="22"/>
      <c r="R375" s="22"/>
      <c r="S375" s="35"/>
      <c r="U375" s="20" t="str">
        <f t="shared" si="95"/>
        <v/>
      </c>
      <c r="V375" s="13">
        <f t="shared" si="96"/>
        <v>0</v>
      </c>
      <c r="W375" s="13">
        <f>SUM(V$2:V375)</f>
        <v>76</v>
      </c>
      <c r="AA375" s="13">
        <f t="shared" si="98"/>
        <v>0</v>
      </c>
      <c r="AD375" s="20">
        <f t="shared" si="99"/>
        <v>0</v>
      </c>
      <c r="AE375" s="20">
        <f t="shared" si="99"/>
        <v>0</v>
      </c>
      <c r="AF375" s="20">
        <f t="shared" si="101"/>
        <v>0</v>
      </c>
      <c r="AG375" s="20">
        <f t="shared" si="101"/>
        <v>0</v>
      </c>
      <c r="AH375" s="20">
        <f t="shared" si="101"/>
        <v>0</v>
      </c>
      <c r="AI375" s="20">
        <f t="shared" si="101"/>
        <v>0</v>
      </c>
      <c r="AJ375" s="20">
        <f t="shared" si="101"/>
        <v>0</v>
      </c>
      <c r="AK375" s="20"/>
      <c r="AL375" s="20"/>
      <c r="AM375" s="20">
        <f t="shared" si="93"/>
        <v>0</v>
      </c>
      <c r="AN375" s="20">
        <f t="shared" si="102"/>
        <v>0</v>
      </c>
      <c r="AO375" s="20">
        <f t="shared" si="102"/>
        <v>0</v>
      </c>
      <c r="AP375" s="20">
        <f t="shared" si="102"/>
        <v>0</v>
      </c>
      <c r="AQ375" s="20">
        <f t="shared" si="102"/>
        <v>0</v>
      </c>
      <c r="AR375" s="20">
        <f t="shared" si="102"/>
        <v>0</v>
      </c>
      <c r="AS375" s="20">
        <f t="shared" si="102"/>
        <v>0</v>
      </c>
    </row>
    <row r="376" spans="1:45" x14ac:dyDescent="0.25">
      <c r="A376" s="13">
        <f>IF(MAX(W$2:W376)=W375,"",MAX(W$2:W376))</f>
        <v>77</v>
      </c>
      <c r="B376" s="34" t="s">
        <v>28</v>
      </c>
      <c r="C376" s="20" t="s">
        <v>29</v>
      </c>
      <c r="D376" s="20"/>
      <c r="E376" s="23" t="str">
        <f>IF(H376=Kalenderbasis!AH$11,Kalenderbasis!AK$11,IF(H376=Kalenderbasis!AH$12,Kalenderbasis!AK$12,IF(H376=Kalenderbasis!AH$13,Kalenderbasis!AK$13,IF(H376=Kalenderbasis!AH$14,Kalenderbasis!AK$14,IF(H376=Kalenderbasis!AH$15,Kalenderbasis!AK$15,IF(H376=Kalenderbasis!AH$16,Kalenderbasis!AK$16,IF(H376=Kalenderbasis!AH$17,Kalenderbasis!AK$17,IF(H376=Kalenderbasis!AH$18,Kalenderbasis!AK$18,""))))))))</f>
        <v/>
      </c>
      <c r="F376" s="43">
        <f>IF(C376="K",MAX(F$2:F375)+1,"")</f>
        <v>1293</v>
      </c>
      <c r="G376" s="20">
        <f t="shared" si="97"/>
        <v>5</v>
      </c>
      <c r="H376" s="21">
        <f t="shared" si="100"/>
        <v>46030</v>
      </c>
      <c r="I376" s="24" t="str">
        <f>IF(H376=Kalenderbasis!N$7,"Aschermittwoch",IF(H376=Kalenderbasis!H$7,"Karfreitag",IF(H376=Kalenderbasis!F$7,"Ostersonntag",IF(H376=Kalenderbasis!G$7,"Ostermontag",IF(H376=Kalenderbasis!J$7,"Christi Himmelfahrt",IF(H376=Kalenderbasis!K$7,"Pfingst-Sonntag",IF(H376=Kalenderbasis!L$7,"Pfingst-Montag",IF(H376=Kalenderbasis!M$7,"Fronleichnam",IF(H376=Kalenderbasis!Q$7,Kalenderbasis!Q$8,IF(H376=Kalenderbasis!R$7,Kalenderbasis!R$8,IF(H376=Kalenderbasis!S$7,Kalenderbasis!S$8,IF(H376=Kalenderbasis!T$7,Kalenderbasis!T$8,IF(H376=Kalenderbasis!U$7,Kalenderbasis!U$8,IF(H376=Kalenderbasis!V$7,Kalenderbasis!V$8,IF(H376=Kalenderbasis!W$7,Kalenderbasis!W$8,IF(H376=Kalenderbasis!X$7,Kalenderbasis!X$8,IF(H376=Kalenderbasis!Y$7,Kalenderbasis!Y$8,IF(H376=Kalenderbasis!Z$7,Kalenderbasis!Z$8,IF(H376=Kalenderbasis!AA$7,Kalenderbasis!AA$8,IF(H376=Kalenderbasis!AB$7,Kalenderbasis!AB$8,IF(H376=Kalenderbasis!O$7,Kalenderbasis!O$8,IF(H376=Kalenderbasis!P$7,Kalenderbasis!P$8,""))))))))))))))))))))))</f>
        <v/>
      </c>
      <c r="J376" s="20" t="s">
        <v>45</v>
      </c>
      <c r="K376" s="25" t="s">
        <v>12</v>
      </c>
      <c r="L376" s="22"/>
      <c r="M376" s="22"/>
      <c r="N376" s="22"/>
      <c r="O376" s="22"/>
      <c r="P376" s="22"/>
      <c r="Q376" s="22"/>
      <c r="R376" s="22"/>
      <c r="S376" s="35"/>
      <c r="U376" s="20" t="str">
        <f t="shared" si="95"/>
        <v/>
      </c>
      <c r="V376" s="13">
        <f t="shared" si="96"/>
        <v>1</v>
      </c>
      <c r="W376" s="13">
        <f>SUM(V$2:V376)</f>
        <v>77</v>
      </c>
      <c r="AA376" s="13">
        <f t="shared" si="98"/>
        <v>0</v>
      </c>
      <c r="AD376" s="20">
        <f t="shared" si="99"/>
        <v>1</v>
      </c>
      <c r="AE376" s="20">
        <f t="shared" si="99"/>
        <v>0</v>
      </c>
      <c r="AF376" s="20">
        <f t="shared" si="101"/>
        <v>0</v>
      </c>
      <c r="AG376" s="20">
        <f t="shared" si="101"/>
        <v>0</v>
      </c>
      <c r="AH376" s="20">
        <f t="shared" si="101"/>
        <v>0</v>
      </c>
      <c r="AI376" s="20">
        <f t="shared" si="101"/>
        <v>0</v>
      </c>
      <c r="AJ376" s="20">
        <f t="shared" si="101"/>
        <v>0</v>
      </c>
      <c r="AK376" s="20"/>
      <c r="AL376" s="20"/>
      <c r="AM376" s="20">
        <f t="shared" si="93"/>
        <v>0</v>
      </c>
      <c r="AN376" s="20">
        <f t="shared" si="102"/>
        <v>0</v>
      </c>
      <c r="AO376" s="20">
        <f t="shared" si="102"/>
        <v>0</v>
      </c>
      <c r="AP376" s="20">
        <f t="shared" si="102"/>
        <v>0</v>
      </c>
      <c r="AQ376" s="20">
        <f t="shared" si="102"/>
        <v>0</v>
      </c>
      <c r="AR376" s="20">
        <f t="shared" si="102"/>
        <v>0</v>
      </c>
      <c r="AS376" s="20">
        <f t="shared" si="102"/>
        <v>0</v>
      </c>
    </row>
    <row r="377" spans="1:45" x14ac:dyDescent="0.25">
      <c r="A377" s="13" t="str">
        <f>IF(MAX(W$2:W377)=W376,"",MAX(W$2:W377))</f>
        <v/>
      </c>
      <c r="B377" s="34"/>
      <c r="C377" s="20"/>
      <c r="D377" s="20"/>
      <c r="E377" s="23" t="str">
        <f>IF(H377=Kalenderbasis!AH$11,Kalenderbasis!AK$11,IF(H377=Kalenderbasis!AH$12,Kalenderbasis!AK$12,IF(H377=Kalenderbasis!AH$13,Kalenderbasis!AK$13,IF(H377=Kalenderbasis!AH$14,Kalenderbasis!AK$14,IF(H377=Kalenderbasis!AH$15,Kalenderbasis!AK$15,IF(H377=Kalenderbasis!AH$16,Kalenderbasis!AK$16,IF(H377=Kalenderbasis!AH$17,Kalenderbasis!AK$17,IF(H377=Kalenderbasis!AH$18,Kalenderbasis!AK$18,""))))))))</f>
        <v/>
      </c>
      <c r="F377" s="43" t="str">
        <f>IF(C377="K",MAX(F$2:F376)+1,"")</f>
        <v/>
      </c>
      <c r="G377" s="20">
        <f t="shared" si="97"/>
        <v>6</v>
      </c>
      <c r="H377" s="21">
        <f t="shared" si="100"/>
        <v>46031</v>
      </c>
      <c r="I377" s="24" t="str">
        <f>IF(H377=Kalenderbasis!N$7,"Aschermittwoch",IF(H377=Kalenderbasis!H$7,"Karfreitag",IF(H377=Kalenderbasis!F$7,"Ostersonntag",IF(H377=Kalenderbasis!G$7,"Ostermontag",IF(H377=Kalenderbasis!J$7,"Christi Himmelfahrt",IF(H377=Kalenderbasis!K$7,"Pfingst-Sonntag",IF(H377=Kalenderbasis!L$7,"Pfingst-Montag",IF(H377=Kalenderbasis!M$7,"Fronleichnam",IF(H377=Kalenderbasis!Q$7,Kalenderbasis!Q$8,IF(H377=Kalenderbasis!R$7,Kalenderbasis!R$8,IF(H377=Kalenderbasis!S$7,Kalenderbasis!S$8,IF(H377=Kalenderbasis!T$7,Kalenderbasis!T$8,IF(H377=Kalenderbasis!U$7,Kalenderbasis!U$8,IF(H377=Kalenderbasis!V$7,Kalenderbasis!V$8,IF(H377=Kalenderbasis!W$7,Kalenderbasis!W$8,IF(H377=Kalenderbasis!X$7,Kalenderbasis!X$8,IF(H377=Kalenderbasis!Y$7,Kalenderbasis!Y$8,IF(H377=Kalenderbasis!Z$7,Kalenderbasis!Z$8,IF(H377=Kalenderbasis!AA$7,Kalenderbasis!AA$8,IF(H377=Kalenderbasis!AB$7,Kalenderbasis!AB$8,IF(H377=Kalenderbasis!O$7,Kalenderbasis!O$8,IF(H377=Kalenderbasis!P$7,Kalenderbasis!P$8,""))))))))))))))))))))))</f>
        <v/>
      </c>
      <c r="J377" s="20" t="str">
        <f t="shared" si="94"/>
        <v/>
      </c>
      <c r="K377" s="25"/>
      <c r="L377" s="22"/>
      <c r="M377" s="22"/>
      <c r="N377" s="22"/>
      <c r="O377" s="22"/>
      <c r="P377" s="22"/>
      <c r="Q377" s="22"/>
      <c r="R377" s="22"/>
      <c r="S377" s="35"/>
      <c r="U377" s="20" t="str">
        <f t="shared" si="95"/>
        <v/>
      </c>
      <c r="V377" s="13">
        <f t="shared" si="96"/>
        <v>0</v>
      </c>
      <c r="W377" s="13">
        <f>SUM(V$2:V377)</f>
        <v>77</v>
      </c>
      <c r="AA377" s="13">
        <f t="shared" si="98"/>
        <v>0</v>
      </c>
      <c r="AD377" s="20">
        <f t="shared" si="99"/>
        <v>0</v>
      </c>
      <c r="AE377" s="20">
        <f t="shared" si="99"/>
        <v>0</v>
      </c>
      <c r="AF377" s="20">
        <f t="shared" si="101"/>
        <v>0</v>
      </c>
      <c r="AG377" s="20">
        <f t="shared" si="101"/>
        <v>0</v>
      </c>
      <c r="AH377" s="20">
        <f t="shared" si="101"/>
        <v>0</v>
      </c>
      <c r="AI377" s="20">
        <f t="shared" si="101"/>
        <v>0</v>
      </c>
      <c r="AJ377" s="20">
        <f t="shared" si="101"/>
        <v>0</v>
      </c>
      <c r="AK377" s="20"/>
      <c r="AL377" s="20"/>
      <c r="AM377" s="20">
        <f t="shared" si="93"/>
        <v>0</v>
      </c>
      <c r="AN377" s="20">
        <f t="shared" si="102"/>
        <v>0</v>
      </c>
      <c r="AO377" s="20">
        <f t="shared" si="102"/>
        <v>0</v>
      </c>
      <c r="AP377" s="20">
        <f t="shared" si="102"/>
        <v>0</v>
      </c>
      <c r="AQ377" s="20">
        <f t="shared" si="102"/>
        <v>0</v>
      </c>
      <c r="AR377" s="20">
        <f t="shared" si="102"/>
        <v>0</v>
      </c>
      <c r="AS377" s="20">
        <f t="shared" si="102"/>
        <v>0</v>
      </c>
    </row>
    <row r="378" spans="1:45" x14ac:dyDescent="0.25">
      <c r="A378" s="13" t="str">
        <f>IF(MAX(W$2:W378)=W377,"",MAX(W$2:W378))</f>
        <v/>
      </c>
      <c r="B378" s="34"/>
      <c r="C378" s="20"/>
      <c r="D378" s="20"/>
      <c r="E378" s="23" t="str">
        <f>IF(H378=Kalenderbasis!AH$11,Kalenderbasis!AK$11,IF(H378=Kalenderbasis!AH$12,Kalenderbasis!AK$12,IF(H378=Kalenderbasis!AH$13,Kalenderbasis!AK$13,IF(H378=Kalenderbasis!AH$14,Kalenderbasis!AK$14,IF(H378=Kalenderbasis!AH$15,Kalenderbasis!AK$15,IF(H378=Kalenderbasis!AH$16,Kalenderbasis!AK$16,IF(H378=Kalenderbasis!AH$17,Kalenderbasis!AK$17,IF(H378=Kalenderbasis!AH$18,Kalenderbasis!AK$18,""))))))))</f>
        <v/>
      </c>
      <c r="F378" s="43" t="str">
        <f>IF(C378="K",MAX(F$2:F377)+1,"")</f>
        <v/>
      </c>
      <c r="G378" s="20">
        <f t="shared" si="97"/>
        <v>7</v>
      </c>
      <c r="H378" s="21">
        <f t="shared" si="100"/>
        <v>46032</v>
      </c>
      <c r="I378" s="24" t="str">
        <f>IF(H378=Kalenderbasis!N$7,"Aschermittwoch",IF(H378=Kalenderbasis!H$7,"Karfreitag",IF(H378=Kalenderbasis!F$7,"Ostersonntag",IF(H378=Kalenderbasis!G$7,"Ostermontag",IF(H378=Kalenderbasis!J$7,"Christi Himmelfahrt",IF(H378=Kalenderbasis!K$7,"Pfingst-Sonntag",IF(H378=Kalenderbasis!L$7,"Pfingst-Montag",IF(H378=Kalenderbasis!M$7,"Fronleichnam",IF(H378=Kalenderbasis!Q$7,Kalenderbasis!Q$8,IF(H378=Kalenderbasis!R$7,Kalenderbasis!R$8,IF(H378=Kalenderbasis!S$7,Kalenderbasis!S$8,IF(H378=Kalenderbasis!T$7,Kalenderbasis!T$8,IF(H378=Kalenderbasis!U$7,Kalenderbasis!U$8,IF(H378=Kalenderbasis!V$7,Kalenderbasis!V$8,IF(H378=Kalenderbasis!W$7,Kalenderbasis!W$8,IF(H378=Kalenderbasis!X$7,Kalenderbasis!X$8,IF(H378=Kalenderbasis!Y$7,Kalenderbasis!Y$8,IF(H378=Kalenderbasis!Z$7,Kalenderbasis!Z$8,IF(H378=Kalenderbasis!AA$7,Kalenderbasis!AA$8,IF(H378=Kalenderbasis!AB$7,Kalenderbasis!AB$8,IF(H378=Kalenderbasis!O$7,Kalenderbasis!O$8,IF(H378=Kalenderbasis!P$7,Kalenderbasis!P$8,""))))))))))))))))))))))</f>
        <v/>
      </c>
      <c r="J378" s="20" t="str">
        <f t="shared" si="94"/>
        <v/>
      </c>
      <c r="K378" s="25"/>
      <c r="L378" s="22"/>
      <c r="M378" s="22"/>
      <c r="N378" s="22"/>
      <c r="O378" s="22"/>
      <c r="P378" s="22"/>
      <c r="Q378" s="22"/>
      <c r="R378" s="22"/>
      <c r="S378" s="35"/>
      <c r="U378" s="20" t="str">
        <f t="shared" si="95"/>
        <v/>
      </c>
      <c r="V378" s="13">
        <f t="shared" si="96"/>
        <v>0</v>
      </c>
      <c r="W378" s="13">
        <f>SUM(V$2:V378)</f>
        <v>77</v>
      </c>
      <c r="AA378" s="13">
        <f t="shared" si="98"/>
        <v>0</v>
      </c>
      <c r="AD378" s="20">
        <f t="shared" si="99"/>
        <v>0</v>
      </c>
      <c r="AE378" s="20">
        <f t="shared" si="99"/>
        <v>0</v>
      </c>
      <c r="AF378" s="20">
        <f t="shared" si="101"/>
        <v>0</v>
      </c>
      <c r="AG378" s="20">
        <f t="shared" si="101"/>
        <v>0</v>
      </c>
      <c r="AH378" s="20">
        <f t="shared" si="101"/>
        <v>0</v>
      </c>
      <c r="AI378" s="20">
        <f t="shared" si="101"/>
        <v>0</v>
      </c>
      <c r="AJ378" s="20">
        <f t="shared" si="101"/>
        <v>0</v>
      </c>
      <c r="AK378" s="20"/>
      <c r="AL378" s="20"/>
      <c r="AM378" s="20">
        <f t="shared" si="93"/>
        <v>0</v>
      </c>
      <c r="AN378" s="20">
        <f t="shared" si="102"/>
        <v>0</v>
      </c>
      <c r="AO378" s="20">
        <f t="shared" si="102"/>
        <v>0</v>
      </c>
      <c r="AP378" s="20">
        <f t="shared" si="102"/>
        <v>0</v>
      </c>
      <c r="AQ378" s="20">
        <f t="shared" si="102"/>
        <v>0</v>
      </c>
      <c r="AR378" s="20">
        <f t="shared" si="102"/>
        <v>0</v>
      </c>
      <c r="AS378" s="20">
        <f t="shared" si="102"/>
        <v>0</v>
      </c>
    </row>
    <row r="379" spans="1:45" ht="14.4" thickBot="1" x14ac:dyDescent="0.3">
      <c r="A379" s="13" t="str">
        <f>IF(MAX(W$2:W379)=W378,"",MAX(W$2:W379))</f>
        <v/>
      </c>
      <c r="B379" s="36"/>
      <c r="C379" s="37"/>
      <c r="D379" s="37"/>
      <c r="E379" s="38" t="str">
        <f>IF(H379=Kalenderbasis!AH$11,Kalenderbasis!AK$11,IF(H379=Kalenderbasis!AH$12,Kalenderbasis!AK$12,IF(H379=Kalenderbasis!AH$13,Kalenderbasis!AK$13,IF(H379=Kalenderbasis!AH$14,Kalenderbasis!AK$14,IF(H379=Kalenderbasis!AH$15,Kalenderbasis!AK$15,IF(H379=Kalenderbasis!AH$16,Kalenderbasis!AK$16,IF(H379=Kalenderbasis!AH$17,Kalenderbasis!AK$17,IF(H379=Kalenderbasis!AH$18,Kalenderbasis!AK$18,""))))))))</f>
        <v/>
      </c>
      <c r="F379" s="137" t="str">
        <f>IF(C379="K",MAX(F$2:F378)+1,"")</f>
        <v/>
      </c>
      <c r="G379" s="37">
        <f t="shared" si="97"/>
        <v>1</v>
      </c>
      <c r="H379" s="39">
        <f t="shared" si="100"/>
        <v>46033</v>
      </c>
      <c r="I379" s="24" t="str">
        <f>IF(H379=Kalenderbasis!N$7,"Aschermittwoch",IF(H379=Kalenderbasis!H$7,"Karfreitag",IF(H379=Kalenderbasis!F$7,"Ostersonntag",IF(H379=Kalenderbasis!G$7,"Ostermontag",IF(H379=Kalenderbasis!J$7,"Christi Himmelfahrt",IF(H379=Kalenderbasis!K$7,"Pfingst-Sonntag",IF(H379=Kalenderbasis!L$7,"Pfingst-Montag",IF(H379=Kalenderbasis!M$7,"Fronleichnam",IF(H379=Kalenderbasis!Q$7,Kalenderbasis!Q$8,IF(H379=Kalenderbasis!R$7,Kalenderbasis!R$8,IF(H379=Kalenderbasis!S$7,Kalenderbasis!S$8,IF(H379=Kalenderbasis!T$7,Kalenderbasis!T$8,IF(H379=Kalenderbasis!U$7,Kalenderbasis!U$8,IF(H379=Kalenderbasis!V$7,Kalenderbasis!V$8,IF(H379=Kalenderbasis!W$7,Kalenderbasis!W$8,IF(H379=Kalenderbasis!X$7,Kalenderbasis!X$8,IF(H379=Kalenderbasis!Y$7,Kalenderbasis!Y$8,IF(H379=Kalenderbasis!Z$7,Kalenderbasis!Z$8,IF(H379=Kalenderbasis!AA$7,Kalenderbasis!AA$8,IF(H379=Kalenderbasis!AB$7,Kalenderbasis!AB$8,IF(H379=Kalenderbasis!O$7,Kalenderbasis!O$8,IF(H379=Kalenderbasis!P$7,Kalenderbasis!P$8,""))))))))))))))))))))))</f>
        <v/>
      </c>
      <c r="J379" s="37" t="str">
        <f t="shared" si="94"/>
        <v/>
      </c>
      <c r="K379" s="40"/>
      <c r="L379" s="41"/>
      <c r="M379" s="41"/>
      <c r="N379" s="41"/>
      <c r="O379" s="41"/>
      <c r="P379" s="41"/>
      <c r="Q379" s="41"/>
      <c r="R379" s="41"/>
      <c r="S379" s="42"/>
      <c r="U379" s="20" t="str">
        <f t="shared" si="95"/>
        <v/>
      </c>
      <c r="V379" s="13">
        <f t="shared" si="96"/>
        <v>0</v>
      </c>
      <c r="AA379" s="13">
        <f t="shared" si="98"/>
        <v>0</v>
      </c>
      <c r="AD379" s="20">
        <f t="shared" si="99"/>
        <v>0</v>
      </c>
      <c r="AE379" s="20">
        <f t="shared" si="99"/>
        <v>0</v>
      </c>
      <c r="AF379" s="20">
        <f t="shared" si="101"/>
        <v>0</v>
      </c>
      <c r="AG379" s="20">
        <f t="shared" si="101"/>
        <v>0</v>
      </c>
      <c r="AH379" s="20">
        <f t="shared" si="101"/>
        <v>0</v>
      </c>
      <c r="AI379" s="20">
        <f t="shared" si="101"/>
        <v>0</v>
      </c>
      <c r="AJ379" s="20">
        <f t="shared" si="101"/>
        <v>0</v>
      </c>
      <c r="AK379" s="20"/>
      <c r="AL379" s="20"/>
      <c r="AM379" s="20">
        <f t="shared" si="93"/>
        <v>0</v>
      </c>
      <c r="AN379" s="20">
        <f t="shared" si="102"/>
        <v>0</v>
      </c>
      <c r="AO379" s="20">
        <f t="shared" si="102"/>
        <v>0</v>
      </c>
      <c r="AP379" s="20">
        <f t="shared" si="102"/>
        <v>0</v>
      </c>
      <c r="AQ379" s="20">
        <f t="shared" si="102"/>
        <v>0</v>
      </c>
      <c r="AR379" s="20">
        <f t="shared" si="102"/>
        <v>0</v>
      </c>
      <c r="AS379" s="20">
        <f t="shared" si="102"/>
        <v>0</v>
      </c>
    </row>
    <row r="380" spans="1:45" ht="14.4" thickTop="1" x14ac:dyDescent="0.25">
      <c r="A380" s="111">
        <f>MAX(A2:A379)</f>
        <v>77</v>
      </c>
      <c r="B380" s="13" t="s">
        <v>131</v>
      </c>
      <c r="F380" s="13">
        <f>MAX(F1:F379)</f>
        <v>1293</v>
      </c>
      <c r="H380" s="13" t="s">
        <v>131</v>
      </c>
      <c r="AD380" s="139">
        <f>SUM(AD1:AD379)</f>
        <v>7</v>
      </c>
      <c r="AE380" s="139">
        <f t="shared" ref="AE380:AJ380" si="103">SUM(AE1:AE379)</f>
        <v>2</v>
      </c>
      <c r="AF380" s="139">
        <f t="shared" si="103"/>
        <v>2</v>
      </c>
      <c r="AG380" s="139">
        <f t="shared" si="103"/>
        <v>3</v>
      </c>
      <c r="AH380" s="139">
        <f t="shared" si="103"/>
        <v>0</v>
      </c>
      <c r="AI380" s="139">
        <f t="shared" si="103"/>
        <v>2</v>
      </c>
      <c r="AJ380" s="139">
        <f t="shared" si="103"/>
        <v>0</v>
      </c>
      <c r="AM380" s="139">
        <f>SUM(AM1:AM379)</f>
        <v>4</v>
      </c>
      <c r="AN380" s="139">
        <f t="shared" ref="AN380:AS380" si="104">SUM(AN1:AN379)</f>
        <v>8</v>
      </c>
      <c r="AO380" s="139">
        <f t="shared" si="104"/>
        <v>6</v>
      </c>
      <c r="AP380" s="139">
        <f t="shared" si="104"/>
        <v>4</v>
      </c>
      <c r="AQ380" s="139">
        <f t="shared" si="104"/>
        <v>0</v>
      </c>
      <c r="AR380" s="139">
        <f t="shared" si="104"/>
        <v>7</v>
      </c>
      <c r="AS380" s="139">
        <f t="shared" si="104"/>
        <v>0</v>
      </c>
    </row>
    <row r="381" spans="1:45" x14ac:dyDescent="0.25">
      <c r="AD381" s="13" t="s">
        <v>136</v>
      </c>
      <c r="AE381" s="13" t="s">
        <v>136</v>
      </c>
      <c r="AF381" s="13" t="s">
        <v>136</v>
      </c>
      <c r="AG381" s="13" t="s">
        <v>136</v>
      </c>
      <c r="AH381" s="13" t="s">
        <v>136</v>
      </c>
      <c r="AI381" s="13" t="s">
        <v>136</v>
      </c>
      <c r="AJ381" s="13" t="s">
        <v>136</v>
      </c>
      <c r="AM381" s="13" t="s">
        <v>137</v>
      </c>
      <c r="AN381" s="13" t="s">
        <v>137</v>
      </c>
      <c r="AO381" s="13" t="s">
        <v>137</v>
      </c>
      <c r="AP381" s="13" t="s">
        <v>137</v>
      </c>
      <c r="AQ381" s="13" t="s">
        <v>137</v>
      </c>
      <c r="AR381" s="13" t="s">
        <v>137</v>
      </c>
      <c r="AS381" s="13" t="s">
        <v>137</v>
      </c>
    </row>
    <row r="382" spans="1:45" x14ac:dyDescent="0.25">
      <c r="K382" s="26" t="s">
        <v>140</v>
      </c>
      <c r="AD382" s="15" t="str">
        <f>AD1</f>
        <v>BF</v>
      </c>
      <c r="AE382" s="15" t="str">
        <f t="shared" ref="AE382:AJ382" si="105">AE1</f>
        <v>GR</v>
      </c>
      <c r="AF382" s="15" t="str">
        <f t="shared" si="105"/>
        <v>AK</v>
      </c>
      <c r="AG382" s="15" t="str">
        <f t="shared" si="105"/>
        <v>KJ</v>
      </c>
      <c r="AH382" s="15" t="str">
        <f t="shared" si="105"/>
        <v>KE</v>
      </c>
      <c r="AI382" s="15" t="str">
        <f t="shared" si="105"/>
        <v>FK</v>
      </c>
      <c r="AJ382" s="15" t="str">
        <f t="shared" si="105"/>
        <v>GF</v>
      </c>
      <c r="AM382" s="15" t="str">
        <f t="shared" ref="AM382:AS382" si="106">AM1</f>
        <v>BF</v>
      </c>
      <c r="AN382" s="15" t="str">
        <f t="shared" si="106"/>
        <v>GR</v>
      </c>
      <c r="AO382" s="15" t="str">
        <f t="shared" si="106"/>
        <v>AK</v>
      </c>
      <c r="AP382" s="15" t="str">
        <f t="shared" si="106"/>
        <v>KJ</v>
      </c>
      <c r="AQ382" s="15" t="str">
        <f t="shared" si="106"/>
        <v>KE</v>
      </c>
      <c r="AR382" s="15" t="str">
        <f t="shared" si="106"/>
        <v>FK</v>
      </c>
      <c r="AS382" s="15" t="str">
        <f t="shared" si="106"/>
        <v>GF</v>
      </c>
    </row>
    <row r="383" spans="1:45" x14ac:dyDescent="0.25">
      <c r="F383" s="140"/>
      <c r="H383" s="140" t="s">
        <v>138</v>
      </c>
      <c r="I383" s="142" t="s">
        <v>12</v>
      </c>
      <c r="J383" s="141">
        <f>AD$380</f>
        <v>7</v>
      </c>
      <c r="K383" s="26">
        <f>J383+J391</f>
        <v>11</v>
      </c>
    </row>
    <row r="384" spans="1:45" x14ac:dyDescent="0.25">
      <c r="I384" s="142" t="s">
        <v>18</v>
      </c>
      <c r="J384" s="141">
        <f>AE$380</f>
        <v>2</v>
      </c>
      <c r="K384" s="26">
        <f t="shared" ref="K384:K389" si="107">J384+J392</f>
        <v>10</v>
      </c>
    </row>
    <row r="385" spans="8:11" x14ac:dyDescent="0.25">
      <c r="I385" s="142" t="s">
        <v>16</v>
      </c>
      <c r="J385" s="141">
        <f>AF$380</f>
        <v>2</v>
      </c>
      <c r="K385" s="26">
        <f t="shared" si="107"/>
        <v>8</v>
      </c>
    </row>
    <row r="386" spans="8:11" x14ac:dyDescent="0.25">
      <c r="I386" s="142" t="s">
        <v>21</v>
      </c>
      <c r="J386" s="141">
        <f>AG$380</f>
        <v>3</v>
      </c>
      <c r="K386" s="26">
        <f t="shared" si="107"/>
        <v>7</v>
      </c>
    </row>
    <row r="387" spans="8:11" x14ac:dyDescent="0.25">
      <c r="I387" s="142" t="s">
        <v>23</v>
      </c>
      <c r="J387" s="141">
        <f>AH$380</f>
        <v>0</v>
      </c>
      <c r="K387" s="26">
        <f t="shared" si="107"/>
        <v>0</v>
      </c>
    </row>
    <row r="388" spans="8:11" x14ac:dyDescent="0.25">
      <c r="I388" s="142" t="s">
        <v>14</v>
      </c>
      <c r="J388" s="141">
        <f>AI$380</f>
        <v>2</v>
      </c>
      <c r="K388" s="26">
        <f t="shared" si="107"/>
        <v>9</v>
      </c>
    </row>
    <row r="389" spans="8:11" x14ac:dyDescent="0.25">
      <c r="I389" s="142" t="s">
        <v>83</v>
      </c>
      <c r="J389" s="141">
        <f>AJ$380</f>
        <v>0</v>
      </c>
      <c r="K389" s="26">
        <f t="shared" si="107"/>
        <v>0</v>
      </c>
    </row>
    <row r="391" spans="8:11" x14ac:dyDescent="0.25">
      <c r="H391" s="140" t="s">
        <v>139</v>
      </c>
      <c r="I391" s="142" t="s">
        <v>12</v>
      </c>
      <c r="J391" s="141">
        <f>AM$380</f>
        <v>4</v>
      </c>
    </row>
    <row r="392" spans="8:11" x14ac:dyDescent="0.25">
      <c r="I392" s="142" t="s">
        <v>18</v>
      </c>
      <c r="J392" s="141">
        <f>AN$380</f>
        <v>8</v>
      </c>
    </row>
    <row r="393" spans="8:11" x14ac:dyDescent="0.25">
      <c r="I393" s="142" t="s">
        <v>16</v>
      </c>
      <c r="J393" s="141">
        <f>AO$380</f>
        <v>6</v>
      </c>
    </row>
    <row r="394" spans="8:11" x14ac:dyDescent="0.25">
      <c r="I394" s="142" t="s">
        <v>21</v>
      </c>
      <c r="J394" s="141">
        <f>AP$380</f>
        <v>4</v>
      </c>
    </row>
    <row r="395" spans="8:11" x14ac:dyDescent="0.25">
      <c r="I395" s="142" t="s">
        <v>23</v>
      </c>
      <c r="J395" s="141">
        <f>AQ$380</f>
        <v>0</v>
      </c>
    </row>
    <row r="396" spans="8:11" x14ac:dyDescent="0.25">
      <c r="I396" s="142" t="s">
        <v>14</v>
      </c>
      <c r="J396" s="141">
        <f>AR$380</f>
        <v>7</v>
      </c>
    </row>
    <row r="397" spans="8:11" x14ac:dyDescent="0.25">
      <c r="I397" s="142" t="s">
        <v>83</v>
      </c>
      <c r="J397" s="141">
        <f>AS$380</f>
        <v>0</v>
      </c>
    </row>
    <row r="416" spans="5:7" x14ac:dyDescent="0.25">
      <c r="E416" s="18"/>
      <c r="F416" s="16"/>
      <c r="G416" s="16"/>
    </row>
    <row r="417" spans="5:7" x14ac:dyDescent="0.25">
      <c r="E417" s="18"/>
      <c r="F417" s="16"/>
      <c r="G417" s="16"/>
    </row>
    <row r="418" spans="5:7" x14ac:dyDescent="0.25">
      <c r="E418" s="18"/>
      <c r="F418" s="16"/>
      <c r="G418" s="16"/>
    </row>
    <row r="419" spans="5:7" x14ac:dyDescent="0.25">
      <c r="E419" s="18"/>
      <c r="F419" s="16"/>
      <c r="G419" s="16"/>
    </row>
    <row r="420" spans="5:7" x14ac:dyDescent="0.25">
      <c r="E420" s="18"/>
      <c r="F420" s="16"/>
      <c r="G420" s="16"/>
    </row>
    <row r="421" spans="5:7" x14ac:dyDescent="0.25">
      <c r="E421" s="18"/>
      <c r="F421" s="16"/>
      <c r="G421" s="16"/>
    </row>
    <row r="422" spans="5:7" x14ac:dyDescent="0.25">
      <c r="E422" s="18"/>
      <c r="F422" s="16"/>
      <c r="G422" s="16"/>
    </row>
    <row r="423" spans="5:7" x14ac:dyDescent="0.25">
      <c r="E423" s="18"/>
      <c r="F423" s="16"/>
      <c r="G423" s="16"/>
    </row>
  </sheetData>
  <mergeCells count="1">
    <mergeCell ref="V1:W1"/>
  </mergeCells>
  <phoneticPr fontId="9" type="noConversion"/>
  <conditionalFormatting sqref="B2:S379">
    <cfRule type="expression" dxfId="285" priority="64">
      <formula>$G2=5</formula>
    </cfRule>
    <cfRule type="expression" dxfId="284" priority="65">
      <formula>$G2=7</formula>
    </cfRule>
    <cfRule type="expression" dxfId="283" priority="66">
      <formula>$AA2=1</formula>
    </cfRule>
    <cfRule type="expression" dxfId="282" priority="68">
      <formula>$D2="F"</formula>
    </cfRule>
  </conditionalFormatting>
  <conditionalFormatting sqref="B3:S379">
    <cfRule type="expression" dxfId="281" priority="67">
      <formula>$G3=1</formula>
    </cfRule>
  </conditionalFormatting>
  <conditionalFormatting sqref="C2:S379 B8 B15 B29 B36 B351 B358 B365 B372 B379">
    <cfRule type="expression" dxfId="280" priority="56">
      <formula>$G2=5</formula>
    </cfRule>
    <cfRule type="expression" dxfId="279" priority="57">
      <formula>$G2=7</formula>
    </cfRule>
    <cfRule type="expression" dxfId="278" priority="58">
      <formula>$AA2=1</formula>
    </cfRule>
    <cfRule type="expression" dxfId="277" priority="59">
      <formula>$G2=1</formula>
    </cfRule>
  </conditionalFormatting>
  <pageMargins left="0.31496062992125984" right="0.31496062992125984" top="0.78740157480314965" bottom="0.78740157480314965" header="0.31496062992125984" footer="0.31496062992125984"/>
  <pageSetup paperSize="9" scale="85" orientation="landscape" horizontalDpi="4294967293" r:id="rId1"/>
  <rowBreaks count="12" manualBreakCount="12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  <brk id="3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9602A-2202-4720-9832-4E0FE9221196}">
  <sheetPr>
    <tabColor rgb="FFFFFF00"/>
    <pageSetUpPr fitToPage="1"/>
  </sheetPr>
  <dimension ref="A1:BZ94"/>
  <sheetViews>
    <sheetView topLeftCell="A30" zoomScale="87" zoomScaleNormal="87" zoomScalePageLayoutView="80" workbookViewId="0">
      <selection activeCell="I9" sqref="I9"/>
    </sheetView>
  </sheetViews>
  <sheetFormatPr baseColWidth="10" defaultColWidth="10.6640625" defaultRowHeight="14.4" x14ac:dyDescent="0.3"/>
  <cols>
    <col min="1" max="1" width="5" customWidth="1"/>
    <col min="2" max="2" width="4.5546875" hidden="1" customWidth="1"/>
    <col min="3" max="3" width="3.33203125" customWidth="1"/>
    <col min="4" max="4" width="10.6640625" customWidth="1"/>
    <col min="5" max="5" width="3.33203125" style="46" customWidth="1"/>
    <col min="6" max="6" width="5" customWidth="1"/>
    <col min="7" max="7" width="5" hidden="1" customWidth="1"/>
    <col min="8" max="8" width="3.33203125" customWidth="1"/>
    <col min="9" max="9" width="10.6640625" customWidth="1"/>
    <col min="10" max="10" width="3.33203125" customWidth="1"/>
    <col min="11" max="11" width="5.33203125" customWidth="1"/>
    <col min="12" max="12" width="6.44140625" hidden="1" customWidth="1"/>
    <col min="13" max="13" width="3.33203125" customWidth="1"/>
    <col min="14" max="14" width="10.6640625" customWidth="1"/>
    <col min="15" max="15" width="3.33203125" customWidth="1"/>
    <col min="16" max="16" width="5" customWidth="1"/>
    <col min="17" max="17" width="7.33203125" customWidth="1"/>
    <col min="18" max="18" width="3.33203125" customWidth="1"/>
    <col min="19" max="19" width="10.6640625" customWidth="1"/>
    <col min="20" max="20" width="3.33203125" customWidth="1"/>
    <col min="21" max="21" width="5.88671875" customWidth="1"/>
    <col min="22" max="22" width="6.33203125" hidden="1" customWidth="1"/>
    <col min="23" max="23" width="3.33203125" customWidth="1"/>
    <col min="24" max="24" width="10.6640625" customWidth="1"/>
    <col min="25" max="25" width="3.33203125" customWidth="1"/>
    <col min="26" max="26" width="5.109375" customWidth="1"/>
    <col min="27" max="27" width="4.5546875" hidden="1" customWidth="1"/>
    <col min="28" max="28" width="3.33203125" customWidth="1"/>
    <col min="29" max="29" width="10.6640625" customWidth="1"/>
    <col min="30" max="30" width="3.33203125" customWidth="1"/>
    <col min="31" max="31" width="4.5546875" customWidth="1"/>
    <col min="32" max="32" width="3" customWidth="1"/>
    <col min="33" max="33" width="2.6640625" customWidth="1"/>
    <col min="34" max="34" width="14.109375" customWidth="1"/>
    <col min="35" max="35" width="2.6640625" customWidth="1"/>
    <col min="36" max="36" width="4.5546875" customWidth="1"/>
    <col min="37" max="37" width="3" hidden="1" customWidth="1"/>
    <col min="38" max="38" width="2.6640625" customWidth="1"/>
    <col min="39" max="39" width="10.6640625" customWidth="1"/>
    <col min="40" max="40" width="2.6640625" customWidth="1"/>
    <col min="41" max="41" width="4.5546875" customWidth="1"/>
    <col min="42" max="42" width="3" hidden="1" customWidth="1"/>
    <col min="43" max="43" width="2.6640625" customWidth="1"/>
    <col min="44" max="44" width="10.6640625" customWidth="1"/>
    <col min="45" max="45" width="2.6640625" customWidth="1"/>
    <col min="46" max="46" width="4.5546875" customWidth="1"/>
    <col min="47" max="47" width="3" hidden="1" customWidth="1"/>
    <col min="48" max="48" width="2.6640625" customWidth="1"/>
    <col min="49" max="49" width="10.6640625" customWidth="1"/>
    <col min="50" max="50" width="2.6640625" customWidth="1"/>
    <col min="51" max="51" width="4.5546875" customWidth="1"/>
    <col min="52" max="52" width="3" hidden="1" customWidth="1"/>
    <col min="53" max="53" width="2.6640625" customWidth="1"/>
    <col min="54" max="54" width="10.6640625" customWidth="1"/>
    <col min="55" max="55" width="2.6640625" customWidth="1"/>
    <col min="56" max="56" width="4.5546875" customWidth="1"/>
    <col min="57" max="57" width="3" hidden="1" customWidth="1"/>
    <col min="58" max="58" width="2.6640625" customWidth="1"/>
    <col min="59" max="59" width="10.6640625" customWidth="1"/>
    <col min="60" max="60" width="2.6640625" customWidth="1"/>
    <col min="64" max="64" width="13.33203125" customWidth="1"/>
    <col min="65" max="65" width="15.5546875" customWidth="1"/>
    <col min="71" max="71" width="14.6640625" customWidth="1"/>
    <col min="72" max="72" width="17.33203125" customWidth="1"/>
    <col min="73" max="73" width="19.33203125" customWidth="1"/>
    <col min="74" max="74" width="18.33203125" customWidth="1"/>
    <col min="75" max="75" width="19.6640625" customWidth="1"/>
  </cols>
  <sheetData>
    <row r="1" spans="1:78" ht="18" thickBot="1" x14ac:dyDescent="0.35">
      <c r="D1" s="45"/>
      <c r="M1" s="47" t="s">
        <v>99</v>
      </c>
      <c r="N1" s="48">
        <f>Kalenderbasis!C2</f>
        <v>2025</v>
      </c>
      <c r="X1" s="49"/>
      <c r="AC1" s="49"/>
      <c r="BL1" s="7" t="s">
        <v>100</v>
      </c>
      <c r="BM1" t="s">
        <v>101</v>
      </c>
    </row>
    <row r="2" spans="1:78" ht="15" hidden="1" thickBot="1" x14ac:dyDescent="0.35">
      <c r="A2" t="str">
        <f>"1.1."&amp;D2</f>
        <v>1.1.2025</v>
      </c>
      <c r="D2">
        <f>N1</f>
        <v>2025</v>
      </c>
      <c r="F2" t="str">
        <f>"1.2."&amp;D2</f>
        <v>1.2.2025</v>
      </c>
      <c r="K2" t="str">
        <f>"1.3."&amp;D2</f>
        <v>1.3.2025</v>
      </c>
      <c r="P2" t="str">
        <f>"1.4."&amp;D2</f>
        <v>1.4.2025</v>
      </c>
      <c r="U2" t="str">
        <f>"1.5."&amp;D2</f>
        <v>1.5.2025</v>
      </c>
      <c r="Z2" t="str">
        <f>"1.6."&amp;D2</f>
        <v>1.6.2025</v>
      </c>
      <c r="BM2">
        <f>BL76</f>
        <v>0</v>
      </c>
      <c r="BN2">
        <f>SUM($BL76:BM76)</f>
        <v>0</v>
      </c>
      <c r="BO2">
        <f>SUM($BL76:BN76)</f>
        <v>0</v>
      </c>
      <c r="BP2">
        <f>SUM($BL76:BO76)</f>
        <v>0</v>
      </c>
      <c r="BQ2">
        <f>SUM($BL76:BP76)</f>
        <v>0</v>
      </c>
      <c r="BR2">
        <f>SUM($BL76:BQ76)</f>
        <v>0</v>
      </c>
      <c r="BS2">
        <f>SUM($BL76:BR76)</f>
        <v>0</v>
      </c>
      <c r="BT2">
        <f>SUM($BL76:BS76)</f>
        <v>0</v>
      </c>
      <c r="BU2">
        <f>SUM($BL76:BT76)</f>
        <v>0</v>
      </c>
      <c r="BV2">
        <f>SUM($BL76:BU76)</f>
        <v>0</v>
      </c>
      <c r="BW2">
        <f>SUM($BL76:BV76)</f>
        <v>0</v>
      </c>
    </row>
    <row r="3" spans="1:78" ht="16.2" thickTop="1" x14ac:dyDescent="0.3">
      <c r="A3" s="176" t="str">
        <f>"Jänner "&amp;$D2</f>
        <v>Jänner 2025</v>
      </c>
      <c r="B3" s="177"/>
      <c r="C3" s="177"/>
      <c r="D3" s="177"/>
      <c r="E3" s="178"/>
      <c r="F3" s="176" t="str">
        <f>"Februar "&amp;$D2</f>
        <v>Februar 2025</v>
      </c>
      <c r="G3" s="177"/>
      <c r="H3" s="177"/>
      <c r="I3" s="177"/>
      <c r="J3" s="178"/>
      <c r="K3" s="176" t="str">
        <f>"März "&amp;$D2</f>
        <v>März 2025</v>
      </c>
      <c r="L3" s="177"/>
      <c r="M3" s="177"/>
      <c r="N3" s="177"/>
      <c r="O3" s="178"/>
      <c r="P3" s="176" t="str">
        <f>"April "&amp;$D2</f>
        <v>April 2025</v>
      </c>
      <c r="Q3" s="177"/>
      <c r="R3" s="177"/>
      <c r="S3" s="177"/>
      <c r="T3" s="178"/>
      <c r="U3" s="176" t="str">
        <f>"Mai "&amp;$D2</f>
        <v>Mai 2025</v>
      </c>
      <c r="V3" s="177"/>
      <c r="W3" s="177"/>
      <c r="X3" s="177"/>
      <c r="Y3" s="178"/>
      <c r="Z3" s="176" t="str">
        <f>"Juni "&amp;$D2</f>
        <v>Juni 2025</v>
      </c>
      <c r="AA3" s="177"/>
      <c r="AB3" s="177"/>
      <c r="AC3" s="177"/>
      <c r="AD3" s="178"/>
      <c r="BL3" s="50" t="str">
        <f>A3</f>
        <v>Jänner 2025</v>
      </c>
      <c r="BM3" s="50" t="str">
        <f>F3</f>
        <v>Februar 2025</v>
      </c>
      <c r="BN3" s="50" t="str">
        <f>K3</f>
        <v>März 2025</v>
      </c>
      <c r="BO3" s="50" t="str">
        <f>P3</f>
        <v>April 2025</v>
      </c>
      <c r="BP3" s="50" t="str">
        <f>U3</f>
        <v>Mai 2025</v>
      </c>
      <c r="BQ3" s="50" t="str">
        <f>Z3</f>
        <v>Juni 2025</v>
      </c>
      <c r="BR3" s="50" t="str">
        <f>A36</f>
        <v>Juli 2025</v>
      </c>
      <c r="BS3" s="50" t="str">
        <f>F36</f>
        <v>August 2025</v>
      </c>
      <c r="BT3" s="50" t="str">
        <f>K36</f>
        <v>September 2025</v>
      </c>
      <c r="BU3" s="50" t="str">
        <f>P36</f>
        <v>Oktober 2025</v>
      </c>
      <c r="BV3" s="50" t="str">
        <f>U36</f>
        <v>November 2025</v>
      </c>
      <c r="BW3" s="50" t="str">
        <f>Z36</f>
        <v>Dezember 2025</v>
      </c>
      <c r="BX3" s="50"/>
      <c r="BY3" s="50"/>
      <c r="BZ3" s="50"/>
    </row>
    <row r="4" spans="1:78" x14ac:dyDescent="0.3">
      <c r="A4" s="51">
        <f>Kalenderbasis!AO7</f>
        <v>45658</v>
      </c>
      <c r="B4" s="52">
        <f t="shared" ref="B4:B34" si="0">WEEKDAY(A4)</f>
        <v>4</v>
      </c>
      <c r="C4" s="53" t="s">
        <v>102</v>
      </c>
      <c r="D4" s="53"/>
      <c r="E4" s="58" t="str">
        <f>IF(VLOOKUP(A4,Kalendarium!$H$2:'Kalendarium'!$U$379,14,FALSE)=0,"",VLOOKUP(A4,Kalendarium!$H$2:'Kalendarium'!$U$379,14,FALSE))</f>
        <v/>
      </c>
      <c r="F4" s="54">
        <f>Kalenderbasis!AP7</f>
        <v>45689</v>
      </c>
      <c r="G4" s="55">
        <f t="shared" ref="G4:G31" si="1">WEEKDAY(F4)</f>
        <v>7</v>
      </c>
      <c r="H4" s="55" t="str">
        <f>IF(VLOOKUP(F4,Kalendarium!$H$2:'Kalendarium'!$L$379,4,FALSE)=0,"",VLOOKUP(F4,Kalendarium!$H$2:'Kalendarium'!$L$379,4,FALSE))</f>
        <v/>
      </c>
      <c r="I4" s="55" t="str">
        <f>IF(F4=Kalenderbasis!$M$7,"Fronleichnam",IF(F4=Kalenderbasis!$L$7,"Pfingstmontag",IF(F4=Kalenderbasis!$K$7,"Pfingstsonntag",IF(F4=Kalenderbasis!$J$7,"Christi Himmelfahrt",IF(F4=Kalenderbasis!$G$7,"Ostermontag",IF(F4=Kalenderbasis!$F$7,"Ostersonntag",IF(F4=Kalenderbasis!$H$7,"Karfreitag",IF(F4=Kalenderbasis!$I$7,"Gründonnerstag",IF(F4=Kalenderbasis!$N$7,"Aschermittwoch",(VLOOKUP(F4,Kalendarium!$H$2:'Kalendarium'!$L$379,3,FALSE)))))))))))</f>
        <v/>
      </c>
      <c r="J4" s="56" t="str">
        <f>IF(VLOOKUP(F4,Kalendarium!$H$2:'Kalendarium'!$U$379,14,FALSE)=0,"",VLOOKUP(F4,Kalendarium!$H$2:'Kalendarium'!$U$379,14,FALSE))</f>
        <v/>
      </c>
      <c r="K4" s="54">
        <f>Kalenderbasis!AQ7</f>
        <v>45717</v>
      </c>
      <c r="L4" s="55">
        <f t="shared" ref="L4:L34" si="2">WEEKDAY(K4)</f>
        <v>7</v>
      </c>
      <c r="M4" s="55" t="str">
        <f>IF(VLOOKUP(K4,Kalendarium!$H$2:'Kalendarium'!$L$379,4,FALSE)=0,"",VLOOKUP(K4,Kalendarium!$H$2:'Kalendarium'!$L$379,4,FALSE))</f>
        <v/>
      </c>
      <c r="N4" s="55" t="str">
        <f>IF(K4=Kalenderbasis!$M$7,"Fronleichnam",IF(K4=Kalenderbasis!$L$7,"Pfingstmontag",IF(K4=Kalenderbasis!$K$7,"Pfingstsonntag",IF(K4=Kalenderbasis!$J$7,"Christi Himmelfahrt",IF(K4=Kalenderbasis!$G$7,"Ostermontag",IF(K4=Kalenderbasis!$F$7,"Ostersonntag",IF(K4=Kalenderbasis!$H$7,"Karfreitag",IF(K4=Kalenderbasis!$I$7,"Gründonnerstag",IF(K4=Kalenderbasis!$N$7,"Aschermittwoch",(VLOOKUP(K4,Kalendarium!$H$2:'Kalendarium'!$L$379,3,FALSE)))))))))))</f>
        <v/>
      </c>
      <c r="O4" s="56" t="str">
        <f>IF(VLOOKUP(K4,Kalendarium!$H$2:'Kalendarium'!$U$379,14,FALSE)=0,"",VLOOKUP(K4,Kalendarium!$H$2:'Kalendarium'!$U$379,14,FALSE))</f>
        <v/>
      </c>
      <c r="P4" s="54">
        <f>Kalenderbasis!AR7</f>
        <v>45748</v>
      </c>
      <c r="Q4" s="55">
        <f t="shared" ref="Q4:Q33" si="3">WEEKDAY(P4)</f>
        <v>3</v>
      </c>
      <c r="R4" s="63" t="str">
        <f>IF(VLOOKUP(P4,Kalendarium!$H$2:'Kalendarium'!$L$379,4,FALSE)=0,"",VLOOKUP(P4,Kalendarium!$H$2:'Kalendarium'!$L$379,4,FALSE))</f>
        <v/>
      </c>
      <c r="S4" s="55" t="str">
        <f>IF(P4=Kalenderbasis!$M$7,"Fronleichnam",IF(P4=Kalenderbasis!$L$7,"Pfingstmontag",IF(P4=Kalenderbasis!$K$7,"Pfingstsonntag",IF(P4=Kalenderbasis!$J$7,"Christi Himmelfahrt",IF(P4=Kalenderbasis!$G$7,"Ostermontag",IF(P4=Kalenderbasis!$F$7,"Ostersonntag",IF(P4=Kalenderbasis!$H$7,"Karfreitag",IF(P4=Kalenderbasis!$I$7,"Gründonnerstag",IF(P4=Kalenderbasis!$N$7,"Aschermittwoch",(VLOOKUP(P4,Kalendarium!$H$2:'Kalendarium'!$L$379,3,FALSE)))))))))))</f>
        <v/>
      </c>
      <c r="T4" s="56" t="str">
        <f>IF(VLOOKUP(P4,Kalendarium!$H$2:'Kalendarium'!$U$379,14,FALSE)=0,"",VLOOKUP(P4,Kalendarium!$H$2:'Kalendarium'!$U$379,14,FALSE))</f>
        <v/>
      </c>
      <c r="U4" s="54">
        <f>Kalenderbasis!AS7</f>
        <v>45778</v>
      </c>
      <c r="V4" s="59">
        <f t="shared" ref="V4:V34" si="4">WEEKDAY(U4)</f>
        <v>5</v>
      </c>
      <c r="W4" s="53" t="str">
        <f>IF(VLOOKUP(U4,Kalendarium!$H$2:'Kalendarium'!$L$379,4,FALSE)=0,"",VLOOKUP(U4,Kalendarium!$H$2:'Kalendarium'!$L$379,4,FALSE))</f>
        <v>AK</v>
      </c>
      <c r="X4" s="53" t="str">
        <f>IF(U4=Kalenderbasis!$M$7,"Fronleichnam",IF(U4=Kalenderbasis!$L$7,"Pfingstmontag",IF(U4=Kalenderbasis!$K$7,"Pfingstsonntag",IF(U4=Kalenderbasis!$J$7,"Christi Himmelfahrt",IF(U4=Kalenderbasis!$G$7,"Ostermontag",IF(U4=Kalenderbasis!$F$7,"Ostersonntag",IF(U4=Kalenderbasis!$H$7,"Karfreitag",IF(U4=Kalenderbasis!$I$7,"Gründonnerstag",IF(U4=Kalenderbasis!$N$7,"Aschermittwoch",(VLOOKUP(U4,Kalendarium!$H$2:'Kalendarium'!$L$379,3,FALSE)))))))))))</f>
        <v>Muttertagskapitel</v>
      </c>
      <c r="Y4" s="104" t="str">
        <f>IF(VLOOKUP(U5,Kalendarium!$H$2:'Kalendarium'!$U$379,14,FALSE)=0,"",VLOOKUP(U5,Kalendarium!$H$2:'Kalendarium'!$U$379,14,FALSE))</f>
        <v/>
      </c>
      <c r="Z4" s="54">
        <f>Kalenderbasis!AT7</f>
        <v>45809</v>
      </c>
      <c r="AA4" s="55">
        <f t="shared" ref="AA4:AA33" si="5">WEEKDAY(Z4)</f>
        <v>1</v>
      </c>
      <c r="AB4" s="55" t="str">
        <f>IF(VLOOKUP(Z4,Kalendarium!$H$2:'Kalendarium'!$L$379,4,FALSE)=0,"",VLOOKUP(Z4,Kalendarium!$H$2:'Kalendarium'!$L$379,4,FALSE))</f>
        <v/>
      </c>
      <c r="AC4" s="55" t="str">
        <f>IF(Z4=Kalenderbasis!$M$7,"Fronleichnam",IF(Z4=Kalenderbasis!$L$7,"Pfingstmontag",IF(Z4=Kalenderbasis!$K$7,"Pfingstsonntag",IF(Z4=Kalenderbasis!$J$7,"Christi Himmelfahrt",IF(Z4=Kalenderbasis!$G$7,"Ostermontag",IF(Z4=Kalenderbasis!$F$7,"Ostersonntag",IF(Z4=Kalenderbasis!$H$7,"Karfreitag",IF(Z4=Kalenderbasis!$I$7,"Gründonnerstag",IF(Z4=Kalenderbasis!$N$7,"Aschermittwoch",(VLOOKUP(Z4,Kalendarium!$H$2:'Kalendarium'!$L$379,3,FALSE)))))))))))</f>
        <v/>
      </c>
      <c r="AD4" s="60" t="str">
        <f>IF(VLOOKUP(Z4,Kalendarium!$H$2:'Kalendarium'!$U$379,14,FALSE)=0,"",VLOOKUP(Z4,Kalendarium!$H$2:'Kalendarium'!$U$379,14,FALSE))</f>
        <v/>
      </c>
      <c r="BJ4" s="61"/>
      <c r="BK4" s="49"/>
      <c r="BL4">
        <f>IF(WEEKDAY(A4,2)=4,1,0)</f>
        <v>0</v>
      </c>
      <c r="BM4">
        <f>IF(WEEKDAY(F4,2)=4,1,0)</f>
        <v>0</v>
      </c>
      <c r="BN4">
        <f>IF(WEEKDAY(K4,2)=4,1,0)</f>
        <v>0</v>
      </c>
      <c r="BO4">
        <f>IF(WEEKDAY(P4,2)=4,1,0)</f>
        <v>0</v>
      </c>
      <c r="BP4">
        <f>IF(WEEKDAY(U4,2)=4,1,0)</f>
        <v>1</v>
      </c>
      <c r="BQ4">
        <f>IF(WEEKDAY(Z4,2)=4,1,0)</f>
        <v>0</v>
      </c>
      <c r="BR4">
        <f>IF(WEEKDAY(A37,2)=4,1,0)</f>
        <v>0</v>
      </c>
      <c r="BS4">
        <f>IF(WEEKDAY(F37,2)=4,1,0)</f>
        <v>0</v>
      </c>
      <c r="BT4">
        <f>IF(WEEKDAY(K37,2)=4,1,0)</f>
        <v>0</v>
      </c>
      <c r="BU4">
        <f>IF(WEEKDAY(P37,2)=4,1,0)</f>
        <v>0</v>
      </c>
      <c r="BV4">
        <f>IF(WEEKDAY(U37,2)=4,1,0)</f>
        <v>0</v>
      </c>
      <c r="BW4">
        <f>IF(WEEKDAY(Z37,2)=4,1,0)</f>
        <v>0</v>
      </c>
    </row>
    <row r="5" spans="1:78" x14ac:dyDescent="0.3">
      <c r="A5" s="54">
        <f t="shared" ref="A5:A34" si="6">A4+1</f>
        <v>45659</v>
      </c>
      <c r="B5" s="62">
        <f t="shared" si="0"/>
        <v>5</v>
      </c>
      <c r="C5" s="55" t="str">
        <f>IF(VLOOKUP(A5,Kalendarium!$H$2:'Kalendarium'!$L$379,4,FALSE)=0,"",VLOOKUP(A5,Kalendarium!$H$2:'Kalendarium'!$L$379,4,FALSE))</f>
        <v/>
      </c>
      <c r="D5" s="55" t="str">
        <f>VLOOKUP(A5,Kalendarium!$H$2:'Kalendarium'!$L$379,3,FALSE)</f>
        <v/>
      </c>
      <c r="E5" s="56" t="str">
        <f>IF(VLOOKUP(A5,Kalendarium!$H$2:'Kalendarium'!$U$379,14,FALSE)=0,"",VLOOKUP(A5,Kalendarium!$H$2:'Kalendarium'!$U$379,14,FALSE))</f>
        <v/>
      </c>
      <c r="F5" s="54">
        <f>F4+1</f>
        <v>45690</v>
      </c>
      <c r="G5" s="55">
        <f t="shared" si="1"/>
        <v>1</v>
      </c>
      <c r="H5" s="55" t="str">
        <f>IF(VLOOKUP(F5,Kalendarium!$H$2:'Kalendarium'!$L$379,4,FALSE)=0,"",VLOOKUP(F5,Kalendarium!$H$2:'Kalendarium'!$L$379,4,FALSE))</f>
        <v/>
      </c>
      <c r="I5" s="55" t="str">
        <f>IF(F5=Kalenderbasis!$M$7,"Fronleichnam",IF(F5=Kalenderbasis!$L$7,"Pfingstmontag",IF(F5=Kalenderbasis!$K$7,"Pfingstsonntag",IF(F5=Kalenderbasis!$J$7,"Christi Himmelfahrt",IF(F5=Kalenderbasis!$G$7,"Ostermontag",IF(F5=Kalenderbasis!$F$7,"Ostersonntag",IF(F5=Kalenderbasis!$H$7,"Karfreitag",IF(F5=Kalenderbasis!$I$7,"Gründonnerstag",IF(F5=Kalenderbasis!$N$7,"Aschermittwoch",(VLOOKUP(F5,Kalendarium!$H$2:'Kalendarium'!$L$379,3,FALSE)))))))))))</f>
        <v/>
      </c>
      <c r="J5" s="56" t="str">
        <f>IF(VLOOKUP(F5,Kalendarium!$H$2:'Kalendarium'!$U$379,14,FALSE)=0,"",VLOOKUP(F5,Kalendarium!$H$2:'Kalendarium'!$U$379,14,FALSE))</f>
        <v/>
      </c>
      <c r="K5" s="54">
        <f>K2+1</f>
        <v>45718</v>
      </c>
      <c r="L5" s="55">
        <f t="shared" si="2"/>
        <v>1</v>
      </c>
      <c r="M5" s="55" t="str">
        <f>IF(VLOOKUP(K5,Kalendarium!$H$2:'Kalendarium'!$L$379,4,FALSE)=0,"",VLOOKUP(K5,Kalendarium!$H$2:'Kalendarium'!$L$379,4,FALSE))</f>
        <v/>
      </c>
      <c r="N5" s="55" t="str">
        <f>IF(K5=Kalenderbasis!$M$7,"Fronleichnam",IF(K5=Kalenderbasis!$L$7,"Pfingstmontag",IF(K5=Kalenderbasis!$K$7,"Pfingstsonntag",IF(K5=Kalenderbasis!$J$7,"Christi Himmelfahrt",IF(K5=Kalenderbasis!$G$7,"Ostermontag",IF(K5=Kalenderbasis!$F$7,"Ostersonntag",IF(K5=Kalenderbasis!$H$7,"Karfreitag",IF(K5=Kalenderbasis!$I$7,"Gründonnerstag",IF(K5=Kalenderbasis!$N$7,"Aschermittwoch",(VLOOKUP(K5,Kalendarium!$H$2:'Kalendarium'!$L$379,3,FALSE)))))))))))</f>
        <v/>
      </c>
      <c r="O5" s="56" t="str">
        <f>IF(VLOOKUP(K5,Kalendarium!$H$2:'Kalendarium'!$U$379,14,FALSE)=0,"",VLOOKUP(K5,Kalendarium!$H$2:'Kalendarium'!$U$379,14,FALSE))</f>
        <v/>
      </c>
      <c r="P5" s="54">
        <f>P2+1</f>
        <v>45749</v>
      </c>
      <c r="Q5" s="55">
        <f t="shared" si="3"/>
        <v>4</v>
      </c>
      <c r="R5" s="55" t="str">
        <f>IF(VLOOKUP(P5,Kalendarium!$H$2:'Kalendarium'!$L$379,4,FALSE)=0,"",VLOOKUP(P5,Kalendarium!$H$2:'Kalendarium'!$L$379,4,FALSE))</f>
        <v/>
      </c>
      <c r="S5" s="55" t="str">
        <f>IF(P5=Kalenderbasis!$M$7,"Fronleichnam",IF(P5=Kalenderbasis!$L$7,"Pfingstmontag",IF(P5=Kalenderbasis!$K$7,"Pfingstsonntag",IF(P5=Kalenderbasis!$J$7,"Christi Himmelfahrt",IF(P5=Kalenderbasis!$G$7,"Ostermontag",IF(P5=Kalenderbasis!$F$7,"Ostersonntag",IF(P5=Kalenderbasis!$H$7,"Karfreitag",IF(P5=Kalenderbasis!$I$7,"Gründonnerstag",IF(P5=Kalenderbasis!$N$7,"Aschermittwoch",(VLOOKUP(P5,Kalendarium!$H$2:'Kalendarium'!$L$379,3,FALSE)))))))))))</f>
        <v>Deutsches Heim zue Vurthe; Junkerernennung</v>
      </c>
      <c r="T5" s="56" t="str">
        <f>IF(VLOOKUP(P5,Kalendarium!$H$2:'Kalendarium'!$U$379,14,FALSE)=0,"",VLOOKUP(P5,Kalendarium!$H$2:'Kalendarium'!$U$379,14,FALSE))</f>
        <v/>
      </c>
      <c r="U5" s="54">
        <f>U2+1</f>
        <v>45779</v>
      </c>
      <c r="V5" s="55">
        <f t="shared" si="4"/>
        <v>6</v>
      </c>
      <c r="W5" s="55" t="str">
        <f>IF(VLOOKUP(U5,Kalendarium!$H$2:'Kalendarium'!$L$379,4,FALSE)=0,"",VLOOKUP(U5,Kalendarium!$H$2:'Kalendarium'!$L$379,4,FALSE))</f>
        <v/>
      </c>
      <c r="X5" s="55" t="str">
        <f>IF(U5=Kalenderbasis!$M$7,"Fronleichnam",IF(U5=Kalenderbasis!$L$7,"Pfingstmontag",IF(U5=Kalenderbasis!$K$7,"Pfingstsonntag",IF(U5=Kalenderbasis!$J$7,"Christi Himmelfahrt",IF(U5=Kalenderbasis!$G$7,"Ostermontag",IF(U5=Kalenderbasis!$F$7,"Ostersonntag",IF(U5=Kalenderbasis!$H$7,"Karfreitag",IF(U5=Kalenderbasis!$I$7,"Gründonnerstag",IF(U5=Kalenderbasis!$N$7,"Aschermittwoch",(VLOOKUP(U5,Kalendarium!$H$2:'Kalendarium'!$L$379,3,FALSE)))))))))))</f>
        <v>Fahre zum</v>
      </c>
      <c r="Y5" s="56" t="str">
        <f>IF(VLOOKUP(U5,Kalendarium!$H$2:'Kalendarium'!$U$379,14,FALSE)=0,"",VLOOKUP(U5,Kalendarium!$H$2:'Kalendarium'!$U$379,14,FALSE))</f>
        <v/>
      </c>
      <c r="Z5" s="54">
        <f>Z2+1</f>
        <v>45810</v>
      </c>
      <c r="AA5" s="55">
        <f t="shared" si="5"/>
        <v>2</v>
      </c>
      <c r="AB5" s="55" t="str">
        <f>IF(VLOOKUP(Z5,Kalendarium!$H$2:'Kalendarium'!$L$379,4,FALSE)=0,"",VLOOKUP(Z5,Kalendarium!$H$2:'Kalendarium'!$L$379,4,FALSE))</f>
        <v/>
      </c>
      <c r="AC5" s="55" t="str">
        <f>IF(Z5=Kalenderbasis!$M$7,"Fronleichnam",IF(Z5=Kalenderbasis!$L$7,"Pfingstmontag",IF(Z5=Kalenderbasis!$K$7,"Pfingstsonntag",IF(Z5=Kalenderbasis!$J$7,"Christi Himmelfahrt",IF(Z5=Kalenderbasis!$G$7,"Ostermontag",IF(Z5=Kalenderbasis!$F$7,"Ostersonntag",IF(Z5=Kalenderbasis!$H$7,"Karfreitag",IF(Z5=Kalenderbasis!$I$7,"Gründonnerstag",IF(Z5=Kalenderbasis!$N$7,"Aschermittwoch",(VLOOKUP(Z5,Kalendarium!$H$2:'Kalendarium'!$L$379,3,FALSE)))))))))))</f>
        <v/>
      </c>
      <c r="AD5" s="60" t="str">
        <f>IF(VLOOKUP(Z5,Kalendarium!$H$2:'Kalendarium'!$U$379,14,FALSE)=0,"",VLOOKUP(Z5,Kalendarium!$H$2:'Kalendarium'!$U$379,14,FALSE))</f>
        <v/>
      </c>
      <c r="BK5" s="49"/>
      <c r="BL5">
        <f>IF(WEEKDAY(A5,2)=4,1+MAX(BL$4:BL4),0)</f>
        <v>1</v>
      </c>
      <c r="BM5">
        <f>IF(WEEKDAY(F5,2)=4,1+MAX(BM$4:BM4),0)</f>
        <v>0</v>
      </c>
      <c r="BN5">
        <f>IF(WEEKDAY(K5,2)=4,1+MAX(BN$4:BN4),0)</f>
        <v>0</v>
      </c>
      <c r="BO5">
        <f>IF(WEEKDAY(U5,2)=4,1+MAX(BO$4:BO4),0)</f>
        <v>0</v>
      </c>
      <c r="BP5">
        <f>IF(WEEKDAY(U5,2)=4,1+MAX(BP$4:BP4),0)</f>
        <v>0</v>
      </c>
      <c r="BQ5">
        <f>IF(WEEKDAY(Z5,2)=4,1+MAX(BQ$4:BQ4),0)</f>
        <v>0</v>
      </c>
      <c r="BR5">
        <f>IF(WEEKDAY(A38,2)=4,1+MAX(BR$4:BR4),0)</f>
        <v>0</v>
      </c>
      <c r="BS5">
        <f>IF(WEEKDAY(F38,2)=4,1+MAX(BS$4:BS4),0)</f>
        <v>0</v>
      </c>
      <c r="BT5">
        <f>IF(WEEKDAY(K38,2)=4,1+MAX(BT$4:BT4),0)</f>
        <v>0</v>
      </c>
      <c r="BU5">
        <f>IF(WEEKDAY(P38,2)=4,1+MAX(BU$4:BU4),0)</f>
        <v>1</v>
      </c>
      <c r="BV5">
        <f>IF(WEEKDAY(U38,2)=4,1+MAX(BV$4:BV4),0)</f>
        <v>0</v>
      </c>
      <c r="BW5">
        <f>IF(WEEKDAY(Z38,2)=4,1+MAX(BW$4:BW4),0)</f>
        <v>0</v>
      </c>
    </row>
    <row r="6" spans="1:78" x14ac:dyDescent="0.3">
      <c r="A6" s="57">
        <f t="shared" si="6"/>
        <v>45660</v>
      </c>
      <c r="B6" s="99">
        <f t="shared" si="0"/>
        <v>6</v>
      </c>
      <c r="C6" s="59"/>
      <c r="D6" s="59"/>
      <c r="E6" s="56" t="str">
        <f>IF(VLOOKUP(A6,Kalendarium!$H$2:'Kalendarium'!$U$379,14,FALSE)=0,"",VLOOKUP(A6,Kalendarium!$H$2:'Kalendarium'!$U$379,14,FALSE))</f>
        <v/>
      </c>
      <c r="F6" s="54">
        <f t="shared" ref="F6:F31" si="7">F5+1</f>
        <v>45691</v>
      </c>
      <c r="G6" s="55">
        <f t="shared" si="1"/>
        <v>2</v>
      </c>
      <c r="H6" s="55" t="str">
        <f>IF(VLOOKUP(F6,Kalendarium!$H$2:'Kalendarium'!$L$379,4,FALSE)=0,"",VLOOKUP(F6,Kalendarium!$H$2:'Kalendarium'!$L$379,4,FALSE))</f>
        <v/>
      </c>
      <c r="I6" s="55" t="str">
        <f>IF(F6=Kalenderbasis!$M$7,"Fronleichnam",IF(F6=Kalenderbasis!$L$7,"Pfingstmontag",IF(F6=Kalenderbasis!$K$7,"Pfingstsonntag",IF(F6=Kalenderbasis!$J$7,"Christi Himmelfahrt",IF(F6=Kalenderbasis!$G$7,"Ostermontag",IF(F6=Kalenderbasis!$F$7,"Ostersonntag",IF(F6=Kalenderbasis!$H$7,"Karfreitag",IF(F6=Kalenderbasis!$I$7,"Gründonnerstag",IF(F6=Kalenderbasis!$N$7,"Aschermittwoch",(VLOOKUP(F6,Kalendarium!$H$2:'Kalendarium'!$L$379,3,FALSE)))))))))))</f>
        <v/>
      </c>
      <c r="J6" s="56" t="str">
        <f>IF(VLOOKUP(F6,Kalendarium!$H$2:'Kalendarium'!$U$379,14,FALSE)=0,"",VLOOKUP(F6,Kalendarium!$H$2:'Kalendarium'!$U$379,14,FALSE))</f>
        <v/>
      </c>
      <c r="K6" s="54">
        <f t="shared" ref="K6:K34" si="8">K5+1</f>
        <v>45719</v>
      </c>
      <c r="L6" s="55">
        <f t="shared" si="2"/>
        <v>2</v>
      </c>
      <c r="M6" s="55" t="str">
        <f>IF(VLOOKUP(K6,Kalendarium!$H$2:'Kalendarium'!$L$379,4,FALSE)=0,"",VLOOKUP(K6,Kalendarium!$H$2:'Kalendarium'!$L$379,4,FALSE))</f>
        <v/>
      </c>
      <c r="N6" s="55" t="str">
        <f>IF(K6=Kalenderbasis!$M$7,"Fronleichnam",IF(K6=Kalenderbasis!$L$7,"Pfingstmontag",IF(K6=Kalenderbasis!$K$7,"Pfingstsonntag",IF(K6=Kalenderbasis!$J$7,"Christi Himmelfahrt",IF(K6=Kalenderbasis!$G$7,"Ostermontag",IF(K6=Kalenderbasis!$F$7,"Ostersonntag",IF(K6=Kalenderbasis!$H$7,"Karfreitag",IF(K6=Kalenderbasis!$I$7,"Gründonnerstag",IF(K6=Kalenderbasis!$N$7,"Aschermittwoch",(VLOOKUP(K6,Kalendarium!$H$2:'Kalendarium'!$L$379,3,FALSE)))))))))))</f>
        <v/>
      </c>
      <c r="O6" s="56" t="str">
        <f>IF(VLOOKUP(K6,Kalendarium!$H$2:'Kalendarium'!$U$379,14,FALSE)=0,"",VLOOKUP(K6,Kalendarium!$H$2:'Kalendarium'!$U$379,14,FALSE))</f>
        <v/>
      </c>
      <c r="P6" s="54">
        <f t="shared" ref="P6:P33" si="9">P5+1</f>
        <v>45750</v>
      </c>
      <c r="Q6" s="55">
        <f t="shared" si="3"/>
        <v>5</v>
      </c>
      <c r="R6" s="55" t="str">
        <f>IF(VLOOKUP(P6,Kalendarium!$H$2:'Kalendarium'!$L$379,4,FALSE)=0,"",VLOOKUP(P6,Kalendarium!$H$2:'Kalendarium'!$L$379,4,FALSE))</f>
        <v>AK</v>
      </c>
      <c r="S6" s="55" t="str">
        <f>IF(P6=Kalenderbasis!$M$7,"Fronleichnam",IF(P6=Kalenderbasis!$L$7,"Pfingstmontag",IF(P6=Kalenderbasis!$K$7,"Pfingstsonntag",IF(P6=Kalenderbasis!$J$7,"Christi Himmelfahrt",IF(P6=Kalenderbasis!$G$7,"Ostermontag",IF(P6=Kalenderbasis!$F$7,"Ostersonntag",IF(P6=Kalenderbasis!$H$7,"Karfreitag",IF(P6=Kalenderbasis!$I$7,"Gründonnerstag",IF(P6=Kalenderbasis!$N$7,"Aschermittwoch",(VLOOKUP(P6,Kalendarium!$H$2:'Kalendarium'!$L$379,3,FALSE)))))))))))</f>
        <v>Burggraben</v>
      </c>
      <c r="T6" s="56" t="str">
        <f>IF(VLOOKUP(P6,Kalendarium!$H$2:'Kalendarium'!$U$379,14,FALSE)=0,"",VLOOKUP(P6,Kalendarium!$H$2:'Kalendarium'!$U$379,14,FALSE))</f>
        <v/>
      </c>
      <c r="U6" s="54">
        <f t="shared" ref="U6:U34" si="10">U5+1</f>
        <v>45780</v>
      </c>
      <c r="V6" s="55">
        <f t="shared" si="4"/>
        <v>7</v>
      </c>
      <c r="W6" s="55" t="str">
        <f>IF(VLOOKUP(U6,Kalendarium!$H$2:'Kalendarium'!$L$379,4,FALSE)=0,"",VLOOKUP(U6,Kalendarium!$H$2:'Kalendarium'!$L$379,4,FALSE))</f>
        <v/>
      </c>
      <c r="X6" s="55" t="str">
        <f>IF(U6=Kalenderbasis!$M$7,"Fronleichnam",IF(U6=Kalenderbasis!$L$7,"Pfingstmontag",IF(U6=Kalenderbasis!$K$7,"Pfingstsonntag",IF(U6=Kalenderbasis!$J$7,"Christi Himmelfahrt",IF(U6=Kalenderbasis!$G$7,"Ostermontag",IF(U6=Kalenderbasis!$F$7,"Ostersonntag",IF(U6=Kalenderbasis!$H$7,"Karfreitag",IF(U6=Kalenderbasis!$I$7,"Gründonnerstag",IF(U6=Kalenderbasis!$N$7,"Aschermittwoch",(VLOOKUP(U6,Kalendarium!$H$2:'Kalendarium'!$L$379,3,FALSE)))))))))))</f>
        <v>Freundschaftskapitel auf Burg</v>
      </c>
      <c r="Y6" s="56" t="str">
        <f>IF(VLOOKUP(U6,Kalendarium!$H$2:'Kalendarium'!$U$379,14,FALSE)=0,"",VLOOKUP(U6,Kalendarium!$H$2:'Kalendarium'!$U$379,14,FALSE))</f>
        <v/>
      </c>
      <c r="Z6" s="54">
        <f t="shared" ref="Z6:Z33" si="11">Z5+1</f>
        <v>45811</v>
      </c>
      <c r="AA6" s="55">
        <f t="shared" si="5"/>
        <v>3</v>
      </c>
      <c r="AB6" s="55" t="str">
        <f>IF(VLOOKUP(Z6,Kalendarium!$H$2:'Kalendarium'!$L$379,4,FALSE)=0,"",VLOOKUP(Z6,Kalendarium!$H$2:'Kalendarium'!$L$379,4,FALSE))</f>
        <v/>
      </c>
      <c r="AC6" s="55" t="str">
        <f>IF(Z6=Kalenderbasis!$M$7,"Fronleichnam",IF(Z6=Kalenderbasis!$L$7,"Pfingstmontag",IF(Z6=Kalenderbasis!$K$7,"Pfingstsonntag",IF(Z6=Kalenderbasis!$J$7,"Christi Himmelfahrt",IF(Z6=Kalenderbasis!$G$7,"Ostermontag",IF(Z6=Kalenderbasis!$F$7,"Ostersonntag",IF(Z6=Kalenderbasis!$H$7,"Karfreitag",IF(Z6=Kalenderbasis!$I$7,"Gründonnerstag",IF(Z6=Kalenderbasis!$N$7,"Aschermittwoch",(VLOOKUP(Z6,Kalendarium!$H$2:'Kalendarium'!$L$379,3,FALSE)))))))))))</f>
        <v/>
      </c>
      <c r="AD6" s="60" t="str">
        <f>IF(VLOOKUP(Z6,Kalendarium!$H$2:'Kalendarium'!$U$379,14,FALSE)=0,"",VLOOKUP(Z6,Kalendarium!$H$2:'Kalendarium'!$U$379,14,FALSE))</f>
        <v/>
      </c>
      <c r="BK6" s="49"/>
      <c r="BL6">
        <f>IF(WEEKDAY(A6,2)=4,1+MAX(BL$4:BL5),0)</f>
        <v>0</v>
      </c>
      <c r="BM6">
        <f>IF(WEEKDAY(F6,2)=4,1+MAX(BM$4:BM5),0)</f>
        <v>0</v>
      </c>
      <c r="BN6">
        <f>IF(WEEKDAY(K6,2)=4,1+MAX(BN$4:BN5),0)</f>
        <v>0</v>
      </c>
      <c r="BO6">
        <f>IF(WEEKDAY(P6,2)=4,1+MAX(BO$4:BO5),0)</f>
        <v>1</v>
      </c>
      <c r="BP6">
        <f>IF(WEEKDAY(U6,2)=4,1+MAX(BP$4:BP5),0)</f>
        <v>0</v>
      </c>
      <c r="BQ6">
        <f>IF(WEEKDAY(Z6,2)=4,1+MAX(BQ$4:BQ5),0)</f>
        <v>0</v>
      </c>
      <c r="BR6">
        <f>IF(WEEKDAY(A39,2)=4,1+MAX(BR$4:BR5),0)</f>
        <v>1</v>
      </c>
      <c r="BS6">
        <f>IF(WEEKDAY(F39,2)=4,1+MAX(BS$4:BS5),0)</f>
        <v>0</v>
      </c>
      <c r="BT6">
        <f>IF(WEEKDAY(K39,2)=4,1+MAX(BT$4:BT5),0)</f>
        <v>0</v>
      </c>
      <c r="BU6">
        <f>IF(WEEKDAY(P39,2)=4,1+MAX(BU$4:BU5),0)</f>
        <v>0</v>
      </c>
      <c r="BV6">
        <f>IF(WEEKDAY(U39,2)=4,1+MAX(BV$4:BV5),0)</f>
        <v>0</v>
      </c>
      <c r="BW6">
        <f>IF(WEEKDAY(Z39,2)=4,1+MAX(BW$4:BW5),0)</f>
        <v>0</v>
      </c>
    </row>
    <row r="7" spans="1:78" x14ac:dyDescent="0.3">
      <c r="A7" s="54">
        <f t="shared" si="6"/>
        <v>45661</v>
      </c>
      <c r="B7" s="101">
        <f t="shared" si="0"/>
        <v>7</v>
      </c>
      <c r="C7" s="55" t="str">
        <f>IF(VLOOKUP(A7,Kalendarium!$H$2:'Kalendarium'!$L$379,4,FALSE)=0,"",VLOOKUP(A7,Kalendarium!$H$2:'Kalendarium'!$L$379,4,FALSE))</f>
        <v/>
      </c>
      <c r="D7" s="55" t="str">
        <f>VLOOKUP(A7,Kalendarium!$H$2:'Kalendarium'!$L$379,3,FALSE)</f>
        <v/>
      </c>
      <c r="E7" s="56" t="str">
        <f>IF(VLOOKUP(A7,Kalendarium!$H$2:'Kalendarium'!$U$379,14,FALSE)=0,"",VLOOKUP(A7,Kalendarium!$H$2:'Kalendarium'!$U$379,14,FALSE))</f>
        <v/>
      </c>
      <c r="F7" s="54">
        <f t="shared" si="7"/>
        <v>45692</v>
      </c>
      <c r="G7" s="55">
        <f t="shared" si="1"/>
        <v>3</v>
      </c>
      <c r="H7" s="55" t="str">
        <f>IF(VLOOKUP(F7,Kalendarium!$H$2:'Kalendarium'!$L$379,4,FALSE)=0,"",VLOOKUP(F7,Kalendarium!$H$2:'Kalendarium'!$L$379,4,FALSE))</f>
        <v/>
      </c>
      <c r="I7" s="55" t="str">
        <f>IF(F7=Kalenderbasis!$M$7,"Fronleichnam",IF(F7=Kalenderbasis!$L$7,"Pfingstmontag",IF(F7=Kalenderbasis!$K$7,"Pfingstsonntag",IF(F7=Kalenderbasis!$J$7,"Christi Himmelfahrt",IF(F7=Kalenderbasis!$G$7,"Ostermontag",IF(F7=Kalenderbasis!$F$7,"Ostersonntag",IF(F7=Kalenderbasis!$H$7,"Karfreitag",IF(F7=Kalenderbasis!$I$7,"Gründonnerstag",IF(F7=Kalenderbasis!$N$7,"Aschermittwoch",(VLOOKUP(F7,Kalendarium!$H$2:'Kalendarium'!$L$379,3,FALSE)))))))))))</f>
        <v/>
      </c>
      <c r="J7" s="56" t="str">
        <f>IF(VLOOKUP(F7,Kalendarium!$H$2:'Kalendarium'!$U$379,14,FALSE)=0,"",VLOOKUP(F7,Kalendarium!$H$2:'Kalendarium'!$U$379,14,FALSE))</f>
        <v/>
      </c>
      <c r="K7" s="54">
        <f t="shared" si="8"/>
        <v>45720</v>
      </c>
      <c r="L7" s="55">
        <f t="shared" si="2"/>
        <v>3</v>
      </c>
      <c r="M7" s="55" t="str">
        <f>IF(VLOOKUP(K7,Kalendarium!$H$2:'Kalendarium'!$L$379,4,FALSE)=0,"",VLOOKUP(K7,Kalendarium!$H$2:'Kalendarium'!$L$379,4,FALSE))</f>
        <v/>
      </c>
      <c r="N7" s="55" t="str">
        <f>IF(K7=Kalenderbasis!$M$7,"Fronleichnam",IF(K7=Kalenderbasis!$L$7,"Pfingstmontag",IF(K7=Kalenderbasis!$K$7,"Pfingstsonntag",IF(K7=Kalenderbasis!$J$7,"Christi Himmelfahrt",IF(K7=Kalenderbasis!$G$7,"Ostermontag",IF(K7=Kalenderbasis!$F$7,"Ostersonntag",IF(K7=Kalenderbasis!$H$7,"Karfreitag",IF(K7=Kalenderbasis!$I$7,"Gründonnerstag",IF(K7=Kalenderbasis!$N$7,"Aschermittwoch",(VLOOKUP(K7,Kalendarium!$H$2:'Kalendarium'!$L$379,3,FALSE)))))))))))</f>
        <v/>
      </c>
      <c r="O7" s="56" t="str">
        <f>IF(VLOOKUP(K7,Kalendarium!$H$2:'Kalendarium'!$U$379,14,FALSE)=0,"",VLOOKUP(K7,Kalendarium!$H$2:'Kalendarium'!$U$379,14,FALSE))</f>
        <v/>
      </c>
      <c r="P7" s="54">
        <f t="shared" si="9"/>
        <v>45751</v>
      </c>
      <c r="Q7" s="55">
        <f t="shared" si="3"/>
        <v>6</v>
      </c>
      <c r="R7" s="55" t="str">
        <f>IF(VLOOKUP(P7,Kalendarium!$H$2:'Kalendarium'!$L$379,4,FALSE)=0,"",VLOOKUP(P7,Kalendarium!$H$2:'Kalendarium'!$L$379,4,FALSE))</f>
        <v/>
      </c>
      <c r="S7" s="55" t="str">
        <f>IF(P7=Kalenderbasis!$M$7,"Fronleichnam",IF(P7=Kalenderbasis!$L$7,"Pfingstmontag",IF(P7=Kalenderbasis!$K$7,"Pfingstsonntag",IF(P7=Kalenderbasis!$J$7,"Christi Himmelfahrt",IF(P7=Kalenderbasis!$G$7,"Ostermontag",IF(P7=Kalenderbasis!$F$7,"Ostersonntag",IF(P7=Kalenderbasis!$H$7,"Karfreitag",IF(P7=Kalenderbasis!$I$7,"Gründonnerstag",IF(P7=Kalenderbasis!$N$7,"Aschermittwoch",(VLOOKUP(P7,Kalendarium!$H$2:'Kalendarium'!$L$379,3,FALSE)))))))))))</f>
        <v/>
      </c>
      <c r="T7" s="56" t="str">
        <f>IF(VLOOKUP(P7,Kalendarium!$H$2:'Kalendarium'!$U$379,14,FALSE)=0,"",VLOOKUP(P7,Kalendarium!$H$2:'Kalendarium'!$U$379,14,FALSE))</f>
        <v/>
      </c>
      <c r="U7" s="54">
        <f t="shared" si="10"/>
        <v>45781</v>
      </c>
      <c r="V7" s="55">
        <f t="shared" si="4"/>
        <v>1</v>
      </c>
      <c r="W7" s="55" t="str">
        <f>IF(VLOOKUP(U7,Kalendarium!$H$2:'Kalendarium'!$L$379,4,FALSE)=0,"",VLOOKUP(U7,Kalendarium!$H$2:'Kalendarium'!$L$379,4,FALSE))</f>
        <v/>
      </c>
      <c r="X7" s="55" t="str">
        <f>IF(U7=Kalenderbasis!$M$7,"Fronleichnam",IF(U7=Kalenderbasis!$L$7,"Pfingstmontag",IF(U7=Kalenderbasis!$K$7,"Pfingstsonntag",IF(U7=Kalenderbasis!$J$7,"Christi Himmelfahrt",IF(U7=Kalenderbasis!$G$7,"Ostermontag",IF(U7=Kalenderbasis!$F$7,"Ostersonntag",IF(U7=Kalenderbasis!$H$7,"Karfreitag",IF(U7=Kalenderbasis!$I$7,"Gründonnerstag",IF(U7=Kalenderbasis!$N$7,"Aschermittwoch",(VLOOKUP(U7,Kalendarium!$H$2:'Kalendarium'!$L$379,3,FALSE)))))))))))</f>
        <v>Wallenstein zue Norinberga</v>
      </c>
      <c r="Y7" s="56" t="str">
        <f>IF(VLOOKUP(U7,Kalendarium!$H$2:'Kalendarium'!$U$379,14,FALSE)=0,"",VLOOKUP(U7,Kalendarium!$H$2:'Kalendarium'!$U$379,14,FALSE))</f>
        <v/>
      </c>
      <c r="Z7" s="54">
        <f t="shared" si="11"/>
        <v>45812</v>
      </c>
      <c r="AA7" s="55">
        <f t="shared" si="5"/>
        <v>4</v>
      </c>
      <c r="AB7" s="55" t="str">
        <f>IF(VLOOKUP(Z7,Kalendarium!$H$2:'Kalendarium'!$L$379,4,FALSE)=0,"",VLOOKUP(Z7,Kalendarium!$H$2:'Kalendarium'!$L$379,4,FALSE))</f>
        <v/>
      </c>
      <c r="AC7" s="55" t="str">
        <f>IF(Z7=Kalenderbasis!$M$7,"Fronleichnam",IF(Z7=Kalenderbasis!$L$7,"Pfingstmontag",IF(Z7=Kalenderbasis!$K$7,"Pfingstsonntag",IF(Z7=Kalenderbasis!$J$7,"Christi Himmelfahrt",IF(Z7=Kalenderbasis!$G$7,"Ostermontag",IF(Z7=Kalenderbasis!$F$7,"Ostersonntag",IF(Z7=Kalenderbasis!$H$7,"Karfreitag",IF(Z7=Kalenderbasis!$I$7,"Gründonnerstag",IF(Z7=Kalenderbasis!$N$7,"Aschermittwoch",(VLOOKUP(Z7,Kalendarium!$H$2:'Kalendarium'!$L$379,3,FALSE)))))))))))</f>
        <v/>
      </c>
      <c r="AD7" s="60" t="str">
        <f>IF(VLOOKUP(Z7,Kalendarium!$H$2:'Kalendarium'!$U$379,14,FALSE)=0,"",VLOOKUP(Z7,Kalendarium!$H$2:'Kalendarium'!$U$379,14,FALSE))</f>
        <v/>
      </c>
      <c r="BK7" s="49"/>
      <c r="BL7">
        <f>IF(WEEKDAY(A7,2)=4,1+MAX(BL$4:BL6),0)</f>
        <v>0</v>
      </c>
      <c r="BM7">
        <f>IF(WEEKDAY(F7,2)=4,1+MAX(BM$4:BM6),0)</f>
        <v>0</v>
      </c>
      <c r="BN7">
        <f>IF(WEEKDAY(K7,2)=4,1+MAX(BN$4:BN6),0)</f>
        <v>0</v>
      </c>
      <c r="BO7">
        <f>IF(WEEKDAY(P7,2)=4,1+MAX(BO$4:BO6),0)</f>
        <v>0</v>
      </c>
      <c r="BP7">
        <f>IF(WEEKDAY(U7,2)=4,1+MAX(BP$4:BP6),0)</f>
        <v>0</v>
      </c>
      <c r="BQ7">
        <f>IF(WEEKDAY(Z7,2)=4,1+MAX(BQ$4:BQ6),0)</f>
        <v>0</v>
      </c>
      <c r="BR7">
        <f>IF(WEEKDAY(A40,2)=4,1+MAX(BR$4:BR6),0)</f>
        <v>0</v>
      </c>
      <c r="BS7">
        <f>IF(WEEKDAY(F40,2)=4,1+MAX(BS$4:BS6),0)</f>
        <v>0</v>
      </c>
      <c r="BT7">
        <f>IF(WEEKDAY(K40,2)=4,1+MAX(BT$4:BT6),0)</f>
        <v>1</v>
      </c>
      <c r="BU7">
        <f>IF(WEEKDAY(P40,2)=4,1+MAX(BU$4:BU6),0)</f>
        <v>0</v>
      </c>
      <c r="BV7">
        <f>IF(WEEKDAY(U40,2)=4,1+MAX(BV$4:BV6),0)</f>
        <v>0</v>
      </c>
      <c r="BW7">
        <f>IF(WEEKDAY(Z40,2)=4,1+MAX(BW$4:BW6),0)</f>
        <v>1</v>
      </c>
    </row>
    <row r="8" spans="1:78" x14ac:dyDescent="0.3">
      <c r="A8" s="54">
        <f t="shared" si="6"/>
        <v>45662</v>
      </c>
      <c r="B8" s="101">
        <f t="shared" ref="B8" si="12">WEEKDAY(A8)</f>
        <v>1</v>
      </c>
      <c r="C8" s="55" t="str">
        <f>IF(VLOOKUP(A8,Kalendarium!$H$2:'Kalendarium'!$L$379,4,FALSE)=0,"",VLOOKUP(A8,Kalendarium!$H$2:'Kalendarium'!$L$379,4,FALSE))</f>
        <v/>
      </c>
      <c r="D8" s="55" t="str">
        <f>VLOOKUP(A8,Kalendarium!$H$2:'Kalendarium'!$L$379,3,FALSE)</f>
        <v/>
      </c>
      <c r="E8" s="56" t="str">
        <f>IF(VLOOKUP(A8,Kalendarium!$H$2:'Kalendarium'!$U$379,14,FALSE)=0,"",VLOOKUP(A8,Kalendarium!$H$2:'Kalendarium'!$U$379,14,FALSE))</f>
        <v/>
      </c>
      <c r="F8" s="54">
        <f t="shared" si="7"/>
        <v>45693</v>
      </c>
      <c r="G8" s="55">
        <f t="shared" si="1"/>
        <v>4</v>
      </c>
      <c r="H8" s="55" t="str">
        <f>IF(VLOOKUP(F8,Kalendarium!$H$2:'Kalendarium'!$L$379,4,FALSE)=0,"",VLOOKUP(F8,Kalendarium!$H$2:'Kalendarium'!$L$379,4,FALSE))</f>
        <v/>
      </c>
      <c r="I8" s="55" t="str">
        <f>IF(F8=Kalenderbasis!$M$7,"Fronleichnam",IF(F8=Kalenderbasis!$L$7,"Pfingstmontag",IF(F8=Kalenderbasis!$K$7,"Pfingstsonntag",IF(F8=Kalenderbasis!$J$7,"Christi Himmelfahrt",IF(F8=Kalenderbasis!$G$7,"Ostermontag",IF(F8=Kalenderbasis!$F$7,"Ostersonntag",IF(F8=Kalenderbasis!$H$7,"Karfreitag",IF(F8=Kalenderbasis!$I$7,"Gründonnerstag",IF(F8=Kalenderbasis!$N$7,"Aschermittwoch",(VLOOKUP(F8,Kalendarium!$H$2:'Kalendarium'!$L$379,3,FALSE)))))))))))</f>
        <v/>
      </c>
      <c r="J8" s="56" t="str">
        <f>IF(VLOOKUP(F8,Kalendarium!$H$2:'Kalendarium'!$U$379,14,FALSE)=0,"",VLOOKUP(F8,Kalendarium!$H$2:'Kalendarium'!$U$379,14,FALSE))</f>
        <v/>
      </c>
      <c r="K8" s="54">
        <f t="shared" si="8"/>
        <v>45721</v>
      </c>
      <c r="L8" s="55">
        <f t="shared" si="2"/>
        <v>4</v>
      </c>
      <c r="M8" s="55" t="str">
        <f>IF(VLOOKUP(K8,Kalendarium!$H$2:'Kalendarium'!$L$379,4,FALSE)=0,"",VLOOKUP(K8,Kalendarium!$H$2:'Kalendarium'!$L$379,4,FALSE))</f>
        <v/>
      </c>
      <c r="N8" s="55" t="str">
        <f>IF(K8=Kalenderbasis!$M$7,"Fronleichnam",IF(K8=Kalenderbasis!$L$7,"Pfingstmontag",IF(K8=Kalenderbasis!$K$7,"Pfingstsonntag",IF(K8=Kalenderbasis!$J$7,"Christi Himmelfahrt",IF(K8=Kalenderbasis!$G$7,"Ostermontag",IF(K8=Kalenderbasis!$F$7,"Ostersonntag",IF(K8=Kalenderbasis!$H$7,"Karfreitag",IF(K8=Kalenderbasis!$I$7,"Gründonnerstag",IF(K8=Kalenderbasis!$N$7,"Aschermittwoch",(VLOOKUP(K8,Kalendarium!$H$2:'Kalendarium'!$L$379,3,FALSE)))))))))))</f>
        <v>Aschermittwoch</v>
      </c>
      <c r="O8" s="56" t="str">
        <f>IF(VLOOKUP(K8,Kalendarium!$H$2:'Kalendarium'!$U$379,14,FALSE)=0,"",VLOOKUP(K8,Kalendarium!$H$2:'Kalendarium'!$U$379,14,FALSE))</f>
        <v/>
      </c>
      <c r="P8" s="54">
        <f t="shared" si="9"/>
        <v>45752</v>
      </c>
      <c r="Q8" s="55">
        <f t="shared" si="3"/>
        <v>7</v>
      </c>
      <c r="R8" s="55" t="str">
        <f>IF(VLOOKUP(P8,Kalendarium!$H$2:'Kalendarium'!$L$379,4,FALSE)=0,"",VLOOKUP(P8,Kalendarium!$H$2:'Kalendarium'!$L$379,4,FALSE))</f>
        <v/>
      </c>
      <c r="S8" s="55" t="str">
        <f>IF(P8=Kalenderbasis!$M$7,"Fronleichnam",IF(P8=Kalenderbasis!$L$7,"Pfingstmontag",IF(P8=Kalenderbasis!$K$7,"Pfingstsonntag",IF(P8=Kalenderbasis!$J$7,"Christi Himmelfahrt",IF(P8=Kalenderbasis!$G$7,"Ostermontag",IF(P8=Kalenderbasis!$F$7,"Ostersonntag",IF(P8=Kalenderbasis!$H$7,"Karfreitag",IF(P8=Kalenderbasis!$I$7,"Gründonnerstag",IF(P8=Kalenderbasis!$N$7,"Aschermittwoch",(VLOOKUP(P8,Kalendarium!$H$2:'Kalendarium'!$L$379,3,FALSE)))))))))))</f>
        <v>Festkapitel der Livländer in Pichl</v>
      </c>
      <c r="T8" s="56" t="str">
        <f>IF(VLOOKUP(P8,Kalendarium!$H$2:'Kalendarium'!$U$379,14,FALSE)=0,"",VLOOKUP(P8,Kalendarium!$H$2:'Kalendarium'!$U$379,14,FALSE))</f>
        <v/>
      </c>
      <c r="U8" s="54">
        <f t="shared" si="10"/>
        <v>45782</v>
      </c>
      <c r="V8" s="55">
        <f t="shared" si="4"/>
        <v>2</v>
      </c>
      <c r="W8" s="55" t="str">
        <f>IF(VLOOKUP(U8,Kalendarium!$H$2:'Kalendarium'!$L$379,4,FALSE)=0,"",VLOOKUP(U8,Kalendarium!$H$2:'Kalendarium'!$L$379,4,FALSE))</f>
        <v/>
      </c>
      <c r="X8" s="55" t="str">
        <f>IF(U8=Kalenderbasis!$M$7,"Fronleichnam",IF(U8=Kalenderbasis!$L$7,"Pfingstmontag",IF(U8=Kalenderbasis!$K$7,"Pfingstsonntag",IF(U8=Kalenderbasis!$J$7,"Christi Himmelfahrt",IF(U8=Kalenderbasis!$G$7,"Ostermontag",IF(U8=Kalenderbasis!$F$7,"Ostersonntag",IF(U8=Kalenderbasis!$H$7,"Karfreitag",IF(U8=Kalenderbasis!$I$7,"Gründonnerstag",IF(U8=Kalenderbasis!$N$7,"Aschermittwoch",(VLOOKUP(U8,Kalendarium!$H$2:'Kalendarium'!$L$379,3,FALSE)))))))))))</f>
        <v/>
      </c>
      <c r="Y8" s="56" t="str">
        <f>IF(VLOOKUP(U8,Kalendarium!$H$2:'Kalendarium'!$U$379,14,FALSE)=0,"",VLOOKUP(U8,Kalendarium!$H$2:'Kalendarium'!$U$379,14,FALSE))</f>
        <v/>
      </c>
      <c r="Z8" s="54">
        <f t="shared" si="11"/>
        <v>45813</v>
      </c>
      <c r="AA8" s="55">
        <f t="shared" si="5"/>
        <v>5</v>
      </c>
      <c r="AB8" s="55" t="str">
        <f>IF(VLOOKUP(Z8,Kalendarium!$H$2:'Kalendarium'!$L$379,4,FALSE)=0,"",VLOOKUP(Z8,Kalendarium!$H$2:'Kalendarium'!$L$379,4,FALSE))</f>
        <v>FK</v>
      </c>
      <c r="AC8" s="55" t="str">
        <f>IF(Z8=Kalenderbasis!$M$7,"Fronleichnam",IF(Z8=Kalenderbasis!$L$7,"Pfingstmontag",IF(Z8=Kalenderbasis!$K$7,"Pfingstsonntag",IF(Z8=Kalenderbasis!$J$7,"Christi Himmelfahrt",IF(Z8=Kalenderbasis!$G$7,"Ostermontag",IF(Z8=Kalenderbasis!$F$7,"Ostersonntag",IF(Z8=Kalenderbasis!$H$7,"Karfreitag",IF(Z8=Kalenderbasis!$I$7,"Gründonnerstag",IF(Z8=Kalenderbasis!$N$7,"Aschermittwoch",(VLOOKUP(Z8,Kalendarium!$H$2:'Kalendarium'!$L$379,3,FALSE)))))))))))</f>
        <v>Burggraben</v>
      </c>
      <c r="AD8" s="60" t="str">
        <f>IF(VLOOKUP(Z8,Kalendarium!$H$2:'Kalendarium'!$U$379,14,FALSE)=0,"",VLOOKUP(Z8,Kalendarium!$H$2:'Kalendarium'!$U$379,14,FALSE))</f>
        <v/>
      </c>
      <c r="BK8" s="49"/>
      <c r="BL8">
        <f>IF(WEEKDAY(A8,2)=4,1+MAX(BL$4:BL7),0)</f>
        <v>0</v>
      </c>
      <c r="BM8">
        <f>IF(WEEKDAY(F8,2)=4,1+MAX(BM$4:BM7),0)</f>
        <v>0</v>
      </c>
      <c r="BN8">
        <f>IF(WEEKDAY(K8,2)=4,1+MAX(BN$4:BN7),0)</f>
        <v>0</v>
      </c>
      <c r="BO8">
        <f>IF(WEEKDAY(P8,2)=4,1+MAX(BO$4:BO7),0)</f>
        <v>0</v>
      </c>
      <c r="BP8">
        <f>IF(WEEKDAY(U8,2)=4,1+MAX(BP$4:BP7),0)</f>
        <v>0</v>
      </c>
      <c r="BQ8">
        <f>IF(WEEKDAY(Z8,2)=4,1+MAX(BQ$4:BQ7),0)</f>
        <v>1</v>
      </c>
      <c r="BR8">
        <f>IF(WEEKDAY(A41,2)=4,1+MAX(BR$4:BR7),0)</f>
        <v>0</v>
      </c>
      <c r="BS8">
        <f>IF(WEEKDAY(F41,2)=4,1+MAX(BS$4:BS7),0)</f>
        <v>0</v>
      </c>
      <c r="BT8">
        <f>IF(WEEKDAY(K41,2)=4,1+MAX(BT$4:BT7),0)</f>
        <v>0</v>
      </c>
      <c r="BU8">
        <f>IF(WEEKDAY(P41,2)=4,1+MAX(BU$4:BU7),0)</f>
        <v>0</v>
      </c>
      <c r="BV8">
        <f>IF(WEEKDAY(U41,2)=4,1+MAX(BV$4:BV7),0)</f>
        <v>0</v>
      </c>
      <c r="BW8">
        <f>IF(WEEKDAY(Z41,2)=4,1+MAX(BW$4:BW7),0)</f>
        <v>0</v>
      </c>
    </row>
    <row r="9" spans="1:78" x14ac:dyDescent="0.3">
      <c r="A9" s="57">
        <f t="shared" si="6"/>
        <v>45663</v>
      </c>
      <c r="B9" s="99">
        <f t="shared" si="0"/>
        <v>2</v>
      </c>
      <c r="C9" s="59" t="str">
        <f>IF(VLOOKUP(A9,Kalendarium!$H$2:'Kalendarium'!$L$379,4,FALSE)=0,"",VLOOKUP(A9,Kalendarium!$H$2:'Kalendarium'!$L$379,4,FALSE))</f>
        <v/>
      </c>
      <c r="D9" s="59" t="s">
        <v>64</v>
      </c>
      <c r="E9" s="58" t="str">
        <f>IF(VLOOKUP(A9,Kalendarium!$H$2:'Kalendarium'!$U$379,14,FALSE)=0,"",VLOOKUP(A9,Kalendarium!$H$2:'Kalendarium'!$U$379,14,FALSE))</f>
        <v/>
      </c>
      <c r="F9" s="54">
        <f t="shared" si="7"/>
        <v>45694</v>
      </c>
      <c r="G9" s="55">
        <f t="shared" si="1"/>
        <v>5</v>
      </c>
      <c r="H9" s="55" t="str">
        <f>IF(VLOOKUP(F9,Kalendarium!$H$2:'Kalendarium'!$L$379,4,FALSE)=0,"",VLOOKUP(F9,Kalendarium!$H$2:'Kalendarium'!$L$379,4,FALSE))</f>
        <v>KJ</v>
      </c>
      <c r="I9" s="55" t="str">
        <f>IF(F9=Kalenderbasis!$M$7,"Fronleichnam",IF(F9=Kalenderbasis!$L$7,"Pfingstmontag",IF(F9=Kalenderbasis!$K$7,"Pfingstsonntag",IF(F9=Kalenderbasis!$J$7,"Christi Himmelfahrt",IF(F9=Kalenderbasis!$G$7,"Ostermontag",IF(F9=Kalenderbasis!$F$7,"Ostersonntag",IF(F9=Kalenderbasis!$H$7,"Karfreitag",IF(F9=Kalenderbasis!$I$7,"Gründonnerstag",IF(F9=Kalenderbasis!$N$7,"Aschermittwoch",(VLOOKUP(F9,Kalendarium!$H$2:'Kalendarium'!$L$379,3,FALSE)))))))))))</f>
        <v>Taumondkapitel</v>
      </c>
      <c r="J9" s="56" t="str">
        <f>IF(VLOOKUP(F9,Kalendarium!$H$2:'Kalendarium'!$U$379,14,FALSE)=0,"",VLOOKUP(F9,Kalendarium!$H$2:'Kalendarium'!$U$379,14,FALSE))</f>
        <v/>
      </c>
      <c r="K9" s="54">
        <f t="shared" si="8"/>
        <v>45722</v>
      </c>
      <c r="L9" s="55">
        <f t="shared" si="2"/>
        <v>5</v>
      </c>
      <c r="M9" s="55" t="str">
        <f>IF(VLOOKUP(K9,Kalendarium!$H$2:'Kalendarium'!$L$379,4,FALSE)=0,"",VLOOKUP(K9,Kalendarium!$H$2:'Kalendarium'!$L$379,4,FALSE))</f>
        <v>BF</v>
      </c>
      <c r="N9" s="55" t="str">
        <f>IF(K9=Kalenderbasis!$M$7,"Fronleichnam",IF(K9=Kalenderbasis!$L$7,"Pfingstmontag",IF(K9=Kalenderbasis!$K$7,"Pfingstsonntag",IF(K9=Kalenderbasis!$J$7,"Christi Himmelfahrt",IF(K9=Kalenderbasis!$G$7,"Ostermontag",IF(K9=Kalenderbasis!$F$7,"Ostersonntag",IF(K9=Kalenderbasis!$H$7,"Karfreitag",IF(K9=Kalenderbasis!$I$7,"Gründonnerstag",IF(K9=Kalenderbasis!$N$7,"Aschermittwoch",(VLOOKUP(K9,Kalendarium!$H$2:'Kalendarium'!$L$379,3,FALSE)))))))))))</f>
        <v>Sassenrat</v>
      </c>
      <c r="O9" s="56" t="str">
        <f>IF(VLOOKUP(K9,Kalendarium!$H$2:'Kalendarium'!$U$379,14,FALSE)=0,"",VLOOKUP(K9,Kalendarium!$H$2:'Kalendarium'!$U$379,14,FALSE))</f>
        <v/>
      </c>
      <c r="P9" s="54">
        <f t="shared" si="9"/>
        <v>45753</v>
      </c>
      <c r="Q9" s="55">
        <f t="shared" si="3"/>
        <v>1</v>
      </c>
      <c r="R9" s="55" t="str">
        <f>IF(VLOOKUP(P9,Kalendarium!$H$2:'Kalendarium'!$L$379,4,FALSE)=0,"",VLOOKUP(P9,Kalendarium!$H$2:'Kalendarium'!$L$379,4,FALSE))</f>
        <v/>
      </c>
      <c r="S9" s="55" t="str">
        <f>IF(P9=Kalenderbasis!$M$7,"Fronleichnam",IF(P9=Kalenderbasis!$L$7,"Pfingstmontag",IF(P9=Kalenderbasis!$K$7,"Pfingstsonntag",IF(P9=Kalenderbasis!$J$7,"Christi Himmelfahrt",IF(P9=Kalenderbasis!$G$7,"Ostermontag",IF(P9=Kalenderbasis!$F$7,"Ostersonntag",IF(P9=Kalenderbasis!$H$7,"Karfreitag",IF(P9=Kalenderbasis!$I$7,"Gründonnerstag",IF(P9=Kalenderbasis!$N$7,"Aschermittwoch",(VLOOKUP(P9,Kalendarium!$H$2:'Kalendarium'!$L$379,3,FALSE)))))))))))</f>
        <v>Pichl</v>
      </c>
      <c r="T9" s="56" t="str">
        <f>IF(VLOOKUP(P9,Kalendarium!$H$2:'Kalendarium'!$U$379,14,FALSE)=0,"",VLOOKUP(P9,Kalendarium!$H$2:'Kalendarium'!$U$379,14,FALSE))</f>
        <v>AK</v>
      </c>
      <c r="U9" s="54">
        <f t="shared" si="10"/>
        <v>45783</v>
      </c>
      <c r="V9" s="55">
        <f t="shared" si="4"/>
        <v>3</v>
      </c>
      <c r="W9" s="55" t="str">
        <f>IF(VLOOKUP(U9,Kalendarium!$H$2:'Kalendarium'!$L$379,4,FALSE)=0,"",VLOOKUP(U9,Kalendarium!$H$2:'Kalendarium'!$L$379,4,FALSE))</f>
        <v/>
      </c>
      <c r="X9" s="55" t="str">
        <f>IF(U9=Kalenderbasis!$M$7,"Fronleichnam",IF(U9=Kalenderbasis!$L$7,"Pfingstmontag",IF(U9=Kalenderbasis!$K$7,"Pfingstsonntag",IF(U9=Kalenderbasis!$J$7,"Christi Himmelfahrt",IF(U9=Kalenderbasis!$G$7,"Ostermontag",IF(U9=Kalenderbasis!$F$7,"Ostersonntag",IF(U9=Kalenderbasis!$H$7,"Karfreitag",IF(U9=Kalenderbasis!$I$7,"Gründonnerstag",IF(U9=Kalenderbasis!$N$7,"Aschermittwoch",(VLOOKUP(U9,Kalendarium!$H$2:'Kalendarium'!$L$379,3,FALSE)))))))))))</f>
        <v/>
      </c>
      <c r="Y9" s="56" t="str">
        <f>IF(VLOOKUP(U9,Kalendarium!$H$2:'Kalendarium'!$U$379,14,FALSE)=0,"",VLOOKUP(U9,Kalendarium!$H$2:'Kalendarium'!$U$379,14,FALSE))</f>
        <v/>
      </c>
      <c r="Z9" s="54">
        <f t="shared" si="11"/>
        <v>45814</v>
      </c>
      <c r="AA9" s="55">
        <f t="shared" si="5"/>
        <v>6</v>
      </c>
      <c r="AB9" s="55" t="str">
        <f>IF(VLOOKUP(Z9,Kalendarium!$H$2:'Kalendarium'!$L$379,4,FALSE)=0,"",VLOOKUP(Z9,Kalendarium!$H$2:'Kalendarium'!$L$379,4,FALSE))</f>
        <v/>
      </c>
      <c r="AC9" s="55" t="str">
        <f>IF(Z9=Kalenderbasis!$M$7,"Fronleichnam",IF(Z9=Kalenderbasis!$L$7,"Pfingstmontag",IF(Z9=Kalenderbasis!$K$7,"Pfingstsonntag",IF(Z9=Kalenderbasis!$J$7,"Christi Himmelfahrt",IF(Z9=Kalenderbasis!$G$7,"Ostermontag",IF(Z9=Kalenderbasis!$F$7,"Ostersonntag",IF(Z9=Kalenderbasis!$H$7,"Karfreitag",IF(Z9=Kalenderbasis!$I$7,"Gründonnerstag",IF(Z9=Kalenderbasis!$N$7,"Aschermittwoch",(VLOOKUP(Z9,Kalendarium!$H$2:'Kalendarium'!$L$379,3,FALSE)))))))))))</f>
        <v/>
      </c>
      <c r="AD9" s="60" t="str">
        <f>IF(VLOOKUP(Z9,Kalendarium!$H$2:'Kalendarium'!$U$379,14,FALSE)=0,"",VLOOKUP(Z9,Kalendarium!$H$2:'Kalendarium'!$U$379,14,FALSE))</f>
        <v/>
      </c>
      <c r="AM9" s="49"/>
      <c r="BK9" s="49"/>
      <c r="BL9">
        <f>IF(WEEKDAY(A9,2)=4,1+MAX(BL$4:BL8),0)</f>
        <v>0</v>
      </c>
      <c r="BM9">
        <f>IF(WEEKDAY(F9,2)=4,1+MAX(BM$4:BM8),0)</f>
        <v>1</v>
      </c>
      <c r="BN9">
        <f>IF(WEEKDAY(K9,2)=4,1+MAX(BN$4:BN8),0)</f>
        <v>1</v>
      </c>
      <c r="BO9">
        <f>IF(WEEKDAY(P9,2)=4,1+MAX(BO$4:BO8),0)</f>
        <v>0</v>
      </c>
      <c r="BP9">
        <f>IF(WEEKDAY(U9,2)=4,1+MAX(BP$4:BP8),0)</f>
        <v>0</v>
      </c>
      <c r="BQ9">
        <f>IF(WEEKDAY(Z9,2)=4,1+MAX(BQ$4:BQ8),0)</f>
        <v>0</v>
      </c>
      <c r="BR9">
        <f>IF(WEEKDAY(A42,2)=4,1+MAX(BR$4:BR8),0)</f>
        <v>0</v>
      </c>
      <c r="BS9">
        <f>IF(WEEKDAY(F42,2)=4,1+MAX(BS$4:BS8),0)</f>
        <v>0</v>
      </c>
      <c r="BT9">
        <f>IF(WEEKDAY(K42,2)=4,1+MAX(BT$4:BT8),0)</f>
        <v>0</v>
      </c>
      <c r="BU9">
        <f>IF(WEEKDAY(P42,2)=4,1+MAX(BU$4:BU8),0)</f>
        <v>0</v>
      </c>
      <c r="BV9">
        <f>IF(WEEKDAY(U42,2)=4,1+MAX(BV$4:BV8),0)</f>
        <v>1</v>
      </c>
      <c r="BW9">
        <f>IF(WEEKDAY(Z42,2)=4,1+MAX(BW$4:BW8),0)</f>
        <v>0</v>
      </c>
    </row>
    <row r="10" spans="1:78" x14ac:dyDescent="0.3">
      <c r="A10" s="54">
        <f t="shared" si="6"/>
        <v>45664</v>
      </c>
      <c r="B10" s="62">
        <f t="shared" si="0"/>
        <v>3</v>
      </c>
      <c r="C10" s="55" t="str">
        <f>IF(VLOOKUP(A10,Kalendarium!$H$2:'Kalendarium'!$L$379,4,FALSE)=0,"",VLOOKUP(A10,Kalendarium!$H$2:'Kalendarium'!$L$379,4,FALSE))</f>
        <v/>
      </c>
      <c r="D10" s="55" t="str">
        <f>VLOOKUP(A10,Kalendarium!$H$2:'Kalendarium'!$L$379,3,FALSE)</f>
        <v/>
      </c>
      <c r="E10" s="56" t="str">
        <f>IF(VLOOKUP(A10,Kalendarium!$H$2:'Kalendarium'!$U$379,14,FALSE)=0,"",VLOOKUP(A10,Kalendarium!$H$2:'Kalendarium'!$U$379,14,FALSE))</f>
        <v/>
      </c>
      <c r="F10" s="54">
        <f t="shared" si="7"/>
        <v>45695</v>
      </c>
      <c r="G10" s="55">
        <f t="shared" si="1"/>
        <v>6</v>
      </c>
      <c r="H10" s="55" t="str">
        <f>IF(VLOOKUP(F10,Kalendarium!$H$2:'Kalendarium'!$L$379,4,FALSE)=0,"",VLOOKUP(F10,Kalendarium!$H$2:'Kalendarium'!$L$379,4,FALSE))</f>
        <v/>
      </c>
      <c r="I10" s="55" t="str">
        <f>IF(F10=Kalenderbasis!$M$7,"Fronleichnam",IF(F10=Kalenderbasis!$L$7,"Pfingstmontag",IF(F10=Kalenderbasis!$K$7,"Pfingstsonntag",IF(F10=Kalenderbasis!$J$7,"Christi Himmelfahrt",IF(F10=Kalenderbasis!$G$7,"Ostermontag",IF(F10=Kalenderbasis!$F$7,"Ostersonntag",IF(F10=Kalenderbasis!$H$7,"Karfreitag",IF(F10=Kalenderbasis!$I$7,"Gründonnerstag",IF(F10=Kalenderbasis!$N$7,"Aschermittwoch",(VLOOKUP(F10,Kalendarium!$H$2:'Kalendarium'!$L$379,3,FALSE)))))))))))</f>
        <v/>
      </c>
      <c r="J10" s="56" t="str">
        <f>IF(VLOOKUP(F10,Kalendarium!$H$2:'Kalendarium'!$U$379,14,FALSE)=0,"",VLOOKUP(F10,Kalendarium!$H$2:'Kalendarium'!$U$379,14,FALSE))</f>
        <v/>
      </c>
      <c r="K10" s="54">
        <f t="shared" si="8"/>
        <v>45723</v>
      </c>
      <c r="L10" s="55">
        <f t="shared" si="2"/>
        <v>6</v>
      </c>
      <c r="M10" s="55" t="str">
        <f>IF(VLOOKUP(K10,Kalendarium!$H$2:'Kalendarium'!$L$379,4,FALSE)=0,"",VLOOKUP(K10,Kalendarium!$H$2:'Kalendarium'!$L$379,4,FALSE))</f>
        <v/>
      </c>
      <c r="N10" s="55" t="str">
        <f>IF(K10=Kalenderbasis!$M$7,"Fronleichnam",IF(K10=Kalenderbasis!$L$7,"Pfingstmontag",IF(K10=Kalenderbasis!$K$7,"Pfingstsonntag",IF(K10=Kalenderbasis!$J$7,"Christi Himmelfahrt",IF(K10=Kalenderbasis!$G$7,"Ostermontag",IF(K10=Kalenderbasis!$F$7,"Ostersonntag",IF(K10=Kalenderbasis!$H$7,"Karfreitag",IF(K10=Kalenderbasis!$I$7,"Gründonnerstag",IF(K10=Kalenderbasis!$N$7,"Aschermittwoch",(VLOOKUP(K10,Kalendarium!$H$2:'Kalendarium'!$L$379,3,FALSE)))))))))))</f>
        <v/>
      </c>
      <c r="O10" s="56" t="str">
        <f>IF(VLOOKUP(K10,Kalendarium!$H$2:'Kalendarium'!$U$379,14,FALSE)=0,"",VLOOKUP(K10,Kalendarium!$H$2:'Kalendarium'!$U$379,14,FALSE))</f>
        <v/>
      </c>
      <c r="P10" s="54">
        <f t="shared" si="9"/>
        <v>45754</v>
      </c>
      <c r="Q10" s="55">
        <f t="shared" si="3"/>
        <v>2</v>
      </c>
      <c r="R10" s="55" t="str">
        <f>IF(VLOOKUP(P10,Kalendarium!$H$2:'Kalendarium'!$L$379,4,FALSE)=0,"",VLOOKUP(P10,Kalendarium!$H$2:'Kalendarium'!$L$379,4,FALSE))</f>
        <v/>
      </c>
      <c r="S10" s="55" t="str">
        <f>IF(P10=Kalenderbasis!$M$7,"Fronleichnam",IF(P10=Kalenderbasis!$L$7,"Pfingstmontag",IF(P10=Kalenderbasis!$K$7,"Pfingstsonntag",IF(P10=Kalenderbasis!$J$7,"Christi Himmelfahrt",IF(P10=Kalenderbasis!$G$7,"Ostermontag",IF(P10=Kalenderbasis!$F$7,"Ostersonntag",IF(P10=Kalenderbasis!$H$7,"Karfreitag",IF(P10=Kalenderbasis!$I$7,"Gründonnerstag",IF(P10=Kalenderbasis!$N$7,"Aschermittwoch",(VLOOKUP(P10,Kalendarium!$H$2:'Kalendarium'!$L$379,3,FALSE)))))))))))</f>
        <v/>
      </c>
      <c r="T10" s="56" t="str">
        <f>IF(VLOOKUP(P10,Kalendarium!$H$2:'Kalendarium'!$U$379,14,FALSE)=0,"",VLOOKUP(P10,Kalendarium!$H$2:'Kalendarium'!$U$379,14,FALSE))</f>
        <v/>
      </c>
      <c r="U10" s="54">
        <f t="shared" si="10"/>
        <v>45784</v>
      </c>
      <c r="V10" s="55">
        <f t="shared" si="4"/>
        <v>4</v>
      </c>
      <c r="W10" s="55" t="str">
        <f>IF(VLOOKUP(U10,Kalendarium!$H$2:'Kalendarium'!$L$379,4,FALSE)=0,"",VLOOKUP(U10,Kalendarium!$H$2:'Kalendarium'!$L$379,4,FALSE))</f>
        <v/>
      </c>
      <c r="X10" s="55" t="str">
        <f>IF(U10=Kalenderbasis!$M$7,"Fronleichnam",IF(U10=Kalenderbasis!$L$7,"Pfingstmontag",IF(U10=Kalenderbasis!$K$7,"Pfingstsonntag",IF(U10=Kalenderbasis!$J$7,"Christi Himmelfahrt",IF(U10=Kalenderbasis!$G$7,"Ostermontag",IF(U10=Kalenderbasis!$F$7,"Ostersonntag",IF(U10=Kalenderbasis!$H$7,"Karfreitag",IF(U10=Kalenderbasis!$I$7,"Gründonnerstag",IF(U10=Kalenderbasis!$N$7,"Aschermittwoch",(VLOOKUP(U10,Kalendarium!$H$2:'Kalendarium'!$L$379,3,FALSE)))))))))))</f>
        <v/>
      </c>
      <c r="Y10" s="56" t="str">
        <f>IF(VLOOKUP(U10,Kalendarium!$H$2:'Kalendarium'!$U$379,14,FALSE)=0,"",VLOOKUP(U10,Kalendarium!$H$2:'Kalendarium'!$U$379,14,FALSE))</f>
        <v/>
      </c>
      <c r="Z10" s="54">
        <f t="shared" si="11"/>
        <v>45815</v>
      </c>
      <c r="AA10" s="55">
        <f t="shared" si="5"/>
        <v>7</v>
      </c>
      <c r="AB10" s="55" t="str">
        <f>IF(VLOOKUP(Z10,Kalendarium!$H$2:'Kalendarium'!$L$379,4,FALSE)=0,"",VLOOKUP(Z10,Kalendarium!$H$2:'Kalendarium'!$L$379,4,FALSE))</f>
        <v/>
      </c>
      <c r="AC10" s="55" t="str">
        <f>IF(Z10=Kalenderbasis!$M$7,"Fronleichnam",IF(Z10=Kalenderbasis!$L$7,"Pfingstmontag",IF(Z10=Kalenderbasis!$K$7,"Pfingstsonntag",IF(Z10=Kalenderbasis!$J$7,"Christi Himmelfahrt",IF(Z10=Kalenderbasis!$G$7,"Ostermontag",IF(Z10=Kalenderbasis!$F$7,"Ostersonntag",IF(Z10=Kalenderbasis!$H$7,"Karfreitag",IF(Z10=Kalenderbasis!$I$7,"Gründonnerstag",IF(Z10=Kalenderbasis!$N$7,"Aschermittwoch",(VLOOKUP(Z10,Kalendarium!$H$2:'Kalendarium'!$L$379,3,FALSE)))))))))))</f>
        <v/>
      </c>
      <c r="AD10" s="60" t="str">
        <f>IF(VLOOKUP(Z10,Kalendarium!$H$2:'Kalendarium'!$U$379,14,FALSE)=0,"",VLOOKUP(Z10,Kalendarium!$H$2:'Kalendarium'!$U$379,14,FALSE))</f>
        <v/>
      </c>
      <c r="BJ10" s="61"/>
      <c r="BK10" s="49"/>
      <c r="BL10">
        <f>IF(WEEKDAY(A10,2)=4,1+MAX(BL$4:BL9),0)</f>
        <v>0</v>
      </c>
      <c r="BM10">
        <f>IF(WEEKDAY(F10,2)=4,1+MAX(BM$4:BM9),0)</f>
        <v>0</v>
      </c>
      <c r="BN10">
        <f>IF(WEEKDAY(K10,2)=4,1+MAX(BN$4:BN9),0)</f>
        <v>0</v>
      </c>
      <c r="BO10">
        <f>IF(WEEKDAY(P10,2)=4,1+MAX(BO$4:BO9),0)</f>
        <v>0</v>
      </c>
      <c r="BP10">
        <f>IF(WEEKDAY(U10,2)=4,1+MAX(BP$4:BP9),0)</f>
        <v>0</v>
      </c>
      <c r="BQ10">
        <f>IF(WEEKDAY(Z10,2)=4,1+MAX(BQ$4:BQ9),0)</f>
        <v>0</v>
      </c>
      <c r="BR10">
        <f>IF(WEEKDAY(A43,2)=4,1+MAX(BR$4:BR9),0)</f>
        <v>0</v>
      </c>
      <c r="BS10">
        <f>IF(WEEKDAY(F43,2)=4,1+MAX(BS$4:BS9),0)</f>
        <v>1</v>
      </c>
      <c r="BT10">
        <f>IF(WEEKDAY(K43,2)=4,1+MAX(BT$4:BT9),0)</f>
        <v>0</v>
      </c>
      <c r="BU10">
        <f>IF(WEEKDAY(P43,2)=4,1+MAX(BU$4:BU9),0)</f>
        <v>0</v>
      </c>
      <c r="BV10">
        <f>IF(WEEKDAY(U43,2)=4,1+MAX(BV$4:BV9),0)</f>
        <v>0</v>
      </c>
      <c r="BW10">
        <f>IF(WEEKDAY(Z43,2)=4,1+MAX(BW$4:BW9),0)</f>
        <v>0</v>
      </c>
    </row>
    <row r="11" spans="1:78" x14ac:dyDescent="0.3">
      <c r="A11" s="54">
        <f t="shared" si="6"/>
        <v>45665</v>
      </c>
      <c r="B11" s="62">
        <f t="shared" si="0"/>
        <v>4</v>
      </c>
      <c r="C11" s="55" t="str">
        <f>IF(VLOOKUP(A11,Kalendarium!$H$2:'Kalendarium'!$L$379,4,FALSE)=0,"",VLOOKUP(A11,Kalendarium!$H$2:'Kalendarium'!$L$379,4,FALSE))</f>
        <v/>
      </c>
      <c r="D11" s="55" t="str">
        <f>VLOOKUP(A11,Kalendarium!$H$2:'Kalendarium'!$L$379,3,FALSE)</f>
        <v/>
      </c>
      <c r="E11" s="56" t="str">
        <f>IF(VLOOKUP(A11,Kalendarium!$H$2:'Kalendarium'!$U$379,14,FALSE)=0,"",VLOOKUP(A11,Kalendarium!$H$2:'Kalendarium'!$U$379,14,FALSE))</f>
        <v>RW</v>
      </c>
      <c r="F11" s="54">
        <f t="shared" si="7"/>
        <v>45696</v>
      </c>
      <c r="G11" s="55">
        <f t="shared" si="1"/>
        <v>7</v>
      </c>
      <c r="H11" s="55" t="str">
        <f>IF(VLOOKUP(F11,Kalendarium!$H$2:'Kalendarium'!$L$379,4,FALSE)=0,"",VLOOKUP(F11,Kalendarium!$H$2:'Kalendarium'!$L$379,4,FALSE))</f>
        <v/>
      </c>
      <c r="I11" s="55" t="str">
        <f>IF(F11=Kalenderbasis!$M$7,"Fronleichnam",IF(F11=Kalenderbasis!$L$7,"Pfingstmontag",IF(F11=Kalenderbasis!$K$7,"Pfingstsonntag",IF(F11=Kalenderbasis!$J$7,"Christi Himmelfahrt",IF(F11=Kalenderbasis!$G$7,"Ostermontag",IF(F11=Kalenderbasis!$F$7,"Ostersonntag",IF(F11=Kalenderbasis!$H$7,"Karfreitag",IF(F11=Kalenderbasis!$I$7,"Gründonnerstag",IF(F11=Kalenderbasis!$N$7,"Aschermittwoch",(VLOOKUP(F11,Kalendarium!$H$2:'Kalendarium'!$L$379,3,FALSE)))))))))))</f>
        <v/>
      </c>
      <c r="J11" s="56" t="str">
        <f>IF(VLOOKUP(F11,Kalendarium!$H$2:'Kalendarium'!$U$379,14,FALSE)=0,"",VLOOKUP(F11,Kalendarium!$H$2:'Kalendarium'!$U$379,14,FALSE))</f>
        <v/>
      </c>
      <c r="K11" s="54">
        <f t="shared" si="8"/>
        <v>45724</v>
      </c>
      <c r="L11" s="55">
        <f t="shared" si="2"/>
        <v>7</v>
      </c>
      <c r="M11" s="55" t="str">
        <f>IF(VLOOKUP(K11,Kalendarium!$H$2:'Kalendarium'!$L$379,4,FALSE)=0,"",VLOOKUP(K11,Kalendarium!$H$2:'Kalendarium'!$L$379,4,FALSE))</f>
        <v/>
      </c>
      <c r="N11" s="55" t="str">
        <f>IF(K11=Kalenderbasis!$M$7,"Fronleichnam",IF(K11=Kalenderbasis!$L$7,"Pfingstmontag",IF(K11=Kalenderbasis!$K$7,"Pfingstsonntag",IF(K11=Kalenderbasis!$J$7,"Christi Himmelfahrt",IF(K11=Kalenderbasis!$G$7,"Ostermontag",IF(K11=Kalenderbasis!$F$7,"Ostersonntag",IF(K11=Kalenderbasis!$H$7,"Karfreitag",IF(K11=Kalenderbasis!$I$7,"Gründonnerstag",IF(K11=Kalenderbasis!$N$7,"Aschermittwoch",(VLOOKUP(K11,Kalendarium!$H$2:'Kalendarium'!$L$379,3,FALSE)))))))))))</f>
        <v/>
      </c>
      <c r="O11" s="56" t="str">
        <f>IF(VLOOKUP(K11,Kalendarium!$H$2:'Kalendarium'!$U$379,14,FALSE)=0,"",VLOOKUP(K11,Kalendarium!$H$2:'Kalendarium'!$U$379,14,FALSE))</f>
        <v/>
      </c>
      <c r="P11" s="54">
        <f t="shared" si="9"/>
        <v>45755</v>
      </c>
      <c r="Q11" s="55">
        <f t="shared" si="3"/>
        <v>3</v>
      </c>
      <c r="R11" s="55" t="str">
        <f>IF(VLOOKUP(P11,Kalendarium!$H$2:'Kalendarium'!$L$379,4,FALSE)=0,"",VLOOKUP(P11,Kalendarium!$H$2:'Kalendarium'!$L$379,4,FALSE))</f>
        <v/>
      </c>
      <c r="S11" s="55" t="str">
        <f>IF(P11=Kalenderbasis!$M$7,"Fronleichnam",IF(P11=Kalenderbasis!$L$7,"Pfingstmontag",IF(P11=Kalenderbasis!$K$7,"Pfingstsonntag",IF(P11=Kalenderbasis!$J$7,"Christi Himmelfahrt",IF(P11=Kalenderbasis!$G$7,"Ostermontag",IF(P11=Kalenderbasis!$F$7,"Ostersonntag",IF(P11=Kalenderbasis!$H$7,"Karfreitag",IF(P11=Kalenderbasis!$I$7,"Gründonnerstag",IF(P11=Kalenderbasis!$N$7,"Aschermittwoch",(VLOOKUP(P11,Kalendarium!$H$2:'Kalendarium'!$L$379,3,FALSE)))))))))))</f>
        <v/>
      </c>
      <c r="T11" s="56" t="str">
        <f>IF(VLOOKUP(P11,Kalendarium!$H$2:'Kalendarium'!$U$379,14,FALSE)=0,"",VLOOKUP(P11,Kalendarium!$H$2:'Kalendarium'!$U$379,14,FALSE))</f>
        <v/>
      </c>
      <c r="U11" s="54">
        <f t="shared" si="10"/>
        <v>45785</v>
      </c>
      <c r="V11" s="55">
        <f t="shared" si="4"/>
        <v>5</v>
      </c>
      <c r="W11" s="55" t="str">
        <f>IF(VLOOKUP(U11,Kalendarium!$H$2:'Kalendarium'!$L$379,4,FALSE)=0,"",VLOOKUP(U11,Kalendarium!$H$2:'Kalendarium'!$L$379,4,FALSE))</f>
        <v>AK</v>
      </c>
      <c r="X11" s="55" t="str">
        <f>IF(U11=Kalenderbasis!$M$7,"Fronleichnam",IF(U11=Kalenderbasis!$L$7,"Pfingstmontag",IF(U11=Kalenderbasis!$K$7,"Pfingstsonntag",IF(U11=Kalenderbasis!$J$7,"Christi Himmelfahrt",IF(U11=Kalenderbasis!$G$7,"Ostermontag",IF(U11=Kalenderbasis!$F$7,"Ostersonntag",IF(U11=Kalenderbasis!$H$7,"Karfreitag",IF(U11=Kalenderbasis!$I$7,"Gründonnerstag",IF(U11=Kalenderbasis!$N$7,"Aschermittwoch",(VLOOKUP(U11,Kalendarium!$H$2:'Kalendarium'!$L$379,3,FALSE)))))))))))</f>
        <v>Burggraben</v>
      </c>
      <c r="Y11" s="56" t="str">
        <f>IF(VLOOKUP(U11,Kalendarium!$H$2:'Kalendarium'!$U$379,14,FALSE)=0,"",VLOOKUP(U11,Kalendarium!$H$2:'Kalendarium'!$U$379,14,FALSE))</f>
        <v/>
      </c>
      <c r="Z11" s="54">
        <f t="shared" si="11"/>
        <v>45816</v>
      </c>
      <c r="AA11" s="55">
        <f t="shared" si="5"/>
        <v>1</v>
      </c>
      <c r="AB11" s="55" t="str">
        <f>IF(VLOOKUP(Z11,Kalendarium!$H$2:'Kalendarium'!$L$379,4,FALSE)=0,"",VLOOKUP(Z11,Kalendarium!$H$2:'Kalendarium'!$L$379,4,FALSE))</f>
        <v/>
      </c>
      <c r="AC11" s="55" t="str">
        <f>IF(Z11=Kalenderbasis!$M$7,"Fronleichnam",IF(Z11=Kalenderbasis!$L$7,"Pfingstmontag",IF(Z11=Kalenderbasis!$K$7,"Pfingstsonntag",IF(Z11=Kalenderbasis!$J$7,"Christi Himmelfahrt",IF(Z11=Kalenderbasis!$G$7,"Ostermontag",IF(Z11=Kalenderbasis!$F$7,"Ostersonntag",IF(Z11=Kalenderbasis!$H$7,"Karfreitag",IF(Z11=Kalenderbasis!$I$7,"Gründonnerstag",IF(Z11=Kalenderbasis!$N$7,"Aschermittwoch",(VLOOKUP(Z11,Kalendarium!$H$2:'Kalendarium'!$L$379,3,FALSE)))))))))))</f>
        <v>Pfingstsonntag</v>
      </c>
      <c r="AD11" s="60" t="str">
        <f>IF(VLOOKUP(Z11,Kalendarium!$H$2:'Kalendarium'!$U$379,14,FALSE)=0,"",VLOOKUP(Z11,Kalendarium!$H$2:'Kalendarium'!$U$379,14,FALSE))</f>
        <v/>
      </c>
      <c r="AH11" s="102"/>
      <c r="BK11" s="49"/>
      <c r="BL11">
        <f>IF(WEEKDAY(A11,2)=4,1+MAX(BL$4:BL10),0)</f>
        <v>0</v>
      </c>
      <c r="BM11">
        <f>IF(WEEKDAY(F11,2)=4,1+MAX(BM$4:BM10),0)</f>
        <v>0</v>
      </c>
      <c r="BN11">
        <f>IF(WEEKDAY(K11,2)=4,1+MAX(BN$4:BN10),0)</f>
        <v>0</v>
      </c>
      <c r="BO11">
        <f>IF(WEEKDAY(P11,2)=4,1+MAX(BO$4:BO10),0)</f>
        <v>0</v>
      </c>
      <c r="BP11">
        <f>IF(WEEKDAY(U11,2)=4,1+MAX(BP$4:BP10),0)</f>
        <v>2</v>
      </c>
      <c r="BQ11">
        <f>IF(WEEKDAY(Z11,2)=4,1+MAX(BQ$4:BQ10),0)</f>
        <v>0</v>
      </c>
      <c r="BR11">
        <f>IF(WEEKDAY(A44,2)=4,1+MAX(BR$4:BR10),0)</f>
        <v>0</v>
      </c>
      <c r="BS11">
        <f>IF(WEEKDAY(F44,2)=4,1+MAX(BS$4:BS10),0)</f>
        <v>0</v>
      </c>
      <c r="BT11">
        <f>IF(WEEKDAY(K44,2)=4,1+MAX(BT$4:BT10),0)</f>
        <v>0</v>
      </c>
      <c r="BU11">
        <f>IF(WEEKDAY(P44,2)=4,1+MAX(BU$4:BU10),0)</f>
        <v>0</v>
      </c>
      <c r="BV11">
        <f>IF(WEEKDAY(U44,2)=4,1+MAX(BV$4:BV10),0)</f>
        <v>0</v>
      </c>
      <c r="BW11">
        <f>IF(WEEKDAY(Z44,2)=4,1+MAX(BW$4:BW10),0)</f>
        <v>0</v>
      </c>
    </row>
    <row r="12" spans="1:78" x14ac:dyDescent="0.3">
      <c r="A12" s="103">
        <f t="shared" si="6"/>
        <v>45666</v>
      </c>
      <c r="B12" s="62">
        <f t="shared" si="0"/>
        <v>5</v>
      </c>
      <c r="C12" s="55" t="str">
        <f>IF(VLOOKUP(A12,Kalendarium!$H$2:'Kalendarium'!$L$379,4,FALSE)=0,"",VLOOKUP(A12,Kalendarium!$H$2:'Kalendarium'!$L$379,4,FALSE))</f>
        <v>BF</v>
      </c>
      <c r="D12" s="55" t="str">
        <f>VLOOKUP(A12,Kalendarium!$H$2:'Kalendarium'!$L$379,3,FALSE)</f>
        <v>Jahresanfangskapitel</v>
      </c>
      <c r="E12" s="56" t="str">
        <f>IF(VLOOKUP(A12,Kalendarium!$H$2:'Kalendarium'!$U$379,14,FALSE)=0,"",VLOOKUP(A12,Kalendarium!$H$2:'Kalendarium'!$U$379,14,FALSE))</f>
        <v/>
      </c>
      <c r="F12" s="54">
        <f t="shared" si="7"/>
        <v>45697</v>
      </c>
      <c r="G12" s="55">
        <f t="shared" si="1"/>
        <v>1</v>
      </c>
      <c r="H12" s="55" t="str">
        <f>IF(VLOOKUP(F12,Kalendarium!$H$2:'Kalendarium'!$L$379,4,FALSE)=0,"",VLOOKUP(F12,Kalendarium!$H$2:'Kalendarium'!$L$379,4,FALSE))</f>
        <v/>
      </c>
      <c r="I12" s="55" t="str">
        <f>IF(F12=Kalenderbasis!$M$7,"Fronleichnam",IF(F12=Kalenderbasis!$L$7,"Pfingstmontag",IF(F12=Kalenderbasis!$K$7,"Pfingstsonntag",IF(F12=Kalenderbasis!$J$7,"Christi Himmelfahrt",IF(F12=Kalenderbasis!$G$7,"Ostermontag",IF(F12=Kalenderbasis!$F$7,"Ostersonntag",IF(F12=Kalenderbasis!$H$7,"Karfreitag",IF(F12=Kalenderbasis!$I$7,"Gründonnerstag",IF(F12=Kalenderbasis!$N$7,"Aschermittwoch",(VLOOKUP(F12,Kalendarium!$H$2:'Kalendarium'!$L$379,3,FALSE)))))))))))</f>
        <v/>
      </c>
      <c r="J12" s="56" t="str">
        <f>IF(VLOOKUP(F12,Kalendarium!$H$2:'Kalendarium'!$U$379,14,FALSE)=0,"",VLOOKUP(F12,Kalendarium!$H$2:'Kalendarium'!$U$379,14,FALSE))</f>
        <v/>
      </c>
      <c r="K12" s="54">
        <f t="shared" si="8"/>
        <v>45725</v>
      </c>
      <c r="L12" s="55">
        <f t="shared" si="2"/>
        <v>1</v>
      </c>
      <c r="M12" s="55" t="str">
        <f>IF(VLOOKUP(K12,Kalendarium!$H$2:'Kalendarium'!$L$379,4,FALSE)=0,"",VLOOKUP(K12,Kalendarium!$H$2:'Kalendarium'!$L$379,4,FALSE))</f>
        <v/>
      </c>
      <c r="N12" s="55" t="str">
        <f>IF(K12=Kalenderbasis!$M$7,"Fronleichnam",IF(K12=Kalenderbasis!$L$7,"Pfingstmontag",IF(K12=Kalenderbasis!$K$7,"Pfingstsonntag",IF(K12=Kalenderbasis!$J$7,"Christi Himmelfahrt",IF(K12=Kalenderbasis!$G$7,"Ostermontag",IF(K12=Kalenderbasis!$F$7,"Ostersonntag",IF(K12=Kalenderbasis!$H$7,"Karfreitag",IF(K12=Kalenderbasis!$I$7,"Gründonnerstag",IF(K12=Kalenderbasis!$N$7,"Aschermittwoch",(VLOOKUP(K12,Kalendarium!$H$2:'Kalendarium'!$L$379,3,FALSE)))))))))))</f>
        <v/>
      </c>
      <c r="O12" s="56" t="str">
        <f>IF(VLOOKUP(K12,Kalendarium!$H$2:'Kalendarium'!$U$379,14,FALSE)=0,"",VLOOKUP(K12,Kalendarium!$H$2:'Kalendarium'!$U$379,14,FALSE))</f>
        <v/>
      </c>
      <c r="P12" s="54">
        <f t="shared" si="9"/>
        <v>45756</v>
      </c>
      <c r="Q12" s="55">
        <f t="shared" si="3"/>
        <v>4</v>
      </c>
      <c r="R12" s="55" t="str">
        <f>IF(VLOOKUP(P12,Kalendarium!$H$2:'Kalendarium'!$L$379,4,FALSE)=0,"",VLOOKUP(P12,Kalendarium!$H$2:'Kalendarium'!$L$379,4,FALSE))</f>
        <v/>
      </c>
      <c r="S12" s="55" t="str">
        <f>IF(P12=Kalenderbasis!$M$7,"Fronleichnam",IF(P12=Kalenderbasis!$L$7,"Pfingstmontag",IF(P12=Kalenderbasis!$K$7,"Pfingstsonntag",IF(P12=Kalenderbasis!$J$7,"Christi Himmelfahrt",IF(P12=Kalenderbasis!$G$7,"Ostermontag",IF(P12=Kalenderbasis!$F$7,"Ostersonntag",IF(P12=Kalenderbasis!$H$7,"Karfreitag",IF(P12=Kalenderbasis!$I$7,"Gründonnerstag",IF(P12=Kalenderbasis!$N$7,"Aschermittwoch",(VLOOKUP(P12,Kalendarium!$H$2:'Kalendarium'!$L$379,3,FALSE)))))))))))</f>
        <v/>
      </c>
      <c r="T12" s="56" t="str">
        <f>IF(VLOOKUP(P12,Kalendarium!$H$2:'Kalendarium'!$U$379,14,FALSE)=0,"",VLOOKUP(P12,Kalendarium!$H$2:'Kalendarium'!$U$379,14,FALSE))</f>
        <v/>
      </c>
      <c r="U12" s="54">
        <f t="shared" si="10"/>
        <v>45786</v>
      </c>
      <c r="V12" s="55">
        <f t="shared" si="4"/>
        <v>6</v>
      </c>
      <c r="W12" s="55" t="str">
        <f>IF(VLOOKUP(U12,Kalendarium!$H$2:'Kalendarium'!$L$379,4,FALSE)=0,"",VLOOKUP(U12,Kalendarium!$H$2:'Kalendarium'!$L$379,4,FALSE))</f>
        <v/>
      </c>
      <c r="X12" s="55" t="str">
        <f>IF(U12=Kalenderbasis!$M$7,"Fronleichnam",IF(U12=Kalenderbasis!$L$7,"Pfingstmontag",IF(U12=Kalenderbasis!$K$7,"Pfingstsonntag",IF(U12=Kalenderbasis!$J$7,"Christi Himmelfahrt",IF(U12=Kalenderbasis!$G$7,"Ostermontag",IF(U12=Kalenderbasis!$F$7,"Ostersonntag",IF(U12=Kalenderbasis!$H$7,"Karfreitag",IF(U12=Kalenderbasis!$I$7,"Gründonnerstag",IF(U12=Kalenderbasis!$N$7,"Aschermittwoch",(VLOOKUP(U12,Kalendarium!$H$2:'Kalendarium'!$L$379,3,FALSE)))))))))))</f>
        <v/>
      </c>
      <c r="Y12" s="56" t="str">
        <f>IF(VLOOKUP(U12,Kalendarium!$H$2:'Kalendarium'!$U$379,14,FALSE)=0,"",VLOOKUP(U12,Kalendarium!$H$2:'Kalendarium'!$U$379,14,FALSE))</f>
        <v/>
      </c>
      <c r="Z12" s="54">
        <f t="shared" si="11"/>
        <v>45817</v>
      </c>
      <c r="AA12" s="55">
        <f t="shared" si="5"/>
        <v>2</v>
      </c>
      <c r="AB12" s="55" t="str">
        <f>IF(VLOOKUP(Z12,Kalendarium!$H$2:'Kalendarium'!$L$379,4,FALSE)=0,"",VLOOKUP(Z12,Kalendarium!$H$2:'Kalendarium'!$L$379,4,FALSE))</f>
        <v/>
      </c>
      <c r="AC12" s="55" t="str">
        <f>IF(Z12=Kalenderbasis!$M$7,"Fronleichnam",IF(Z12=Kalenderbasis!$L$7,"Pfingstmontag",IF(Z12=Kalenderbasis!$K$7,"Pfingstsonntag",IF(Z12=Kalenderbasis!$J$7,"Christi Himmelfahrt",IF(Z12=Kalenderbasis!$G$7,"Ostermontag",IF(Z12=Kalenderbasis!$F$7,"Ostersonntag",IF(Z12=Kalenderbasis!$H$7,"Karfreitag",IF(Z12=Kalenderbasis!$I$7,"Gründonnerstag",IF(Z12=Kalenderbasis!$N$7,"Aschermittwoch",(VLOOKUP(Z12,Kalendarium!$H$2:'Kalendarium'!$L$379,3,FALSE)))))))))))</f>
        <v>Pfingstmontag</v>
      </c>
      <c r="AD12" s="60" t="str">
        <f>IF(VLOOKUP(Z12,Kalendarium!$H$2:'Kalendarium'!$U$379,14,FALSE)=0,"",VLOOKUP(Z12,Kalendarium!$H$2:'Kalendarium'!$U$379,14,FALSE))</f>
        <v/>
      </c>
      <c r="AH12" s="12"/>
      <c r="BK12" s="49"/>
      <c r="BL12">
        <f>IF(WEEKDAY(A12,2)=4,1+MAX(BL$4:BL11),0)</f>
        <v>2</v>
      </c>
      <c r="BM12">
        <f>IF(WEEKDAY(F12,2)=4,1+MAX(BM$4:BM11),0)</f>
        <v>0</v>
      </c>
      <c r="BN12">
        <f>IF(WEEKDAY(K12,2)=4,1+MAX(BN$4:BN11),0)</f>
        <v>0</v>
      </c>
      <c r="BO12">
        <f>IF(WEEKDAY(P12,2)=4,1+MAX(BO$4:BO11),0)</f>
        <v>0</v>
      </c>
      <c r="BP12">
        <f>IF(WEEKDAY(U12,2)=4,1+MAX(BP$4:BP11),0)</f>
        <v>0</v>
      </c>
      <c r="BQ12">
        <f>IF(WEEKDAY(Z12,2)=4,1+MAX(BQ$4:BQ11),0)</f>
        <v>0</v>
      </c>
      <c r="BR12">
        <f>IF(WEEKDAY(A45,2)=4,1+MAX(BR$4:BR11),0)</f>
        <v>0</v>
      </c>
      <c r="BS12">
        <f>IF(WEEKDAY(F45,2)=4,1+MAX(BS$4:BS11),0)</f>
        <v>0</v>
      </c>
      <c r="BT12">
        <f>IF(WEEKDAY(K45,2)=4,1+MAX(BT$4:BT11),0)</f>
        <v>0</v>
      </c>
      <c r="BU12">
        <f>IF(WEEKDAY(P45,2)=4,1+MAX(BU$4:BU11),0)</f>
        <v>2</v>
      </c>
      <c r="BV12">
        <f>IF(WEEKDAY(U45,2)=4,1+MAX(BV$4:BV11),0)</f>
        <v>0</v>
      </c>
      <c r="BW12">
        <f>IF(WEEKDAY(Z45,2)=4,1+MAX(BW$4:BW11),0)</f>
        <v>0</v>
      </c>
    </row>
    <row r="13" spans="1:78" x14ac:dyDescent="0.3">
      <c r="A13" s="54">
        <f t="shared" si="6"/>
        <v>45667</v>
      </c>
      <c r="B13" s="62">
        <f t="shared" si="0"/>
        <v>6</v>
      </c>
      <c r="C13" s="55" t="str">
        <f>IF(VLOOKUP(A13,Kalendarium!$H$2:'Kalendarium'!$L$379,4,FALSE)=0,"",VLOOKUP(A13,Kalendarium!$H$2:'Kalendarium'!$L$379,4,FALSE))</f>
        <v/>
      </c>
      <c r="D13" s="55" t="str">
        <f>VLOOKUP(A13,Kalendarium!$H$2:'Kalendarium'!$L$379,3,FALSE)</f>
        <v/>
      </c>
      <c r="E13" s="56" t="str">
        <f>IF(VLOOKUP(A13,Kalendarium!$H$2:'Kalendarium'!$U$379,14,FALSE)=0,"",VLOOKUP(A13,Kalendarium!$H$2:'Kalendarium'!$U$379,14,FALSE))</f>
        <v/>
      </c>
      <c r="F13" s="54">
        <f t="shared" si="7"/>
        <v>45698</v>
      </c>
      <c r="G13" s="55">
        <f t="shared" si="1"/>
        <v>2</v>
      </c>
      <c r="H13" s="55" t="str">
        <f>IF(VLOOKUP(F13,Kalendarium!$H$2:'Kalendarium'!$L$379,4,FALSE)=0,"",VLOOKUP(F13,Kalendarium!$H$2:'Kalendarium'!$L$379,4,FALSE))</f>
        <v/>
      </c>
      <c r="I13" s="55" t="str">
        <f>IF(F13=Kalenderbasis!$M$7,"Fronleichnam",IF(F13=Kalenderbasis!$L$7,"Pfingstmontag",IF(F13=Kalenderbasis!$K$7,"Pfingstsonntag",IF(F13=Kalenderbasis!$J$7,"Christi Himmelfahrt",IF(F13=Kalenderbasis!$G$7,"Ostermontag",IF(F13=Kalenderbasis!$F$7,"Ostersonntag",IF(F13=Kalenderbasis!$H$7,"Karfreitag",IF(F13=Kalenderbasis!$I$7,"Gründonnerstag",IF(F13=Kalenderbasis!$N$7,"Aschermittwoch",(VLOOKUP(F13,Kalendarium!$H$2:'Kalendarium'!$L$379,3,FALSE)))))))))))</f>
        <v/>
      </c>
      <c r="J13" s="56" t="str">
        <f>IF(VLOOKUP(F13,Kalendarium!$H$2:'Kalendarium'!$U$379,14,FALSE)=0,"",VLOOKUP(F13,Kalendarium!$H$2:'Kalendarium'!$U$379,14,FALSE))</f>
        <v/>
      </c>
      <c r="K13" s="54">
        <f t="shared" si="8"/>
        <v>45726</v>
      </c>
      <c r="L13" s="55">
        <f t="shared" si="2"/>
        <v>2</v>
      </c>
      <c r="M13" s="55" t="str">
        <f>IF(VLOOKUP(K13,Kalendarium!$H$2:'Kalendarium'!$L$379,4,FALSE)=0,"",VLOOKUP(K13,Kalendarium!$H$2:'Kalendarium'!$L$379,4,FALSE))</f>
        <v/>
      </c>
      <c r="N13" s="55" t="str">
        <f>IF(K13=Kalenderbasis!$M$7,"Fronleichnam",IF(K13=Kalenderbasis!$L$7,"Pfingstmontag",IF(K13=Kalenderbasis!$K$7,"Pfingstsonntag",IF(K13=Kalenderbasis!$J$7,"Christi Himmelfahrt",IF(K13=Kalenderbasis!$G$7,"Ostermontag",IF(K13=Kalenderbasis!$F$7,"Ostersonntag",IF(K13=Kalenderbasis!$H$7,"Karfreitag",IF(K13=Kalenderbasis!$I$7,"Gründonnerstag",IF(K13=Kalenderbasis!$N$7,"Aschermittwoch",(VLOOKUP(K13,Kalendarium!$H$2:'Kalendarium'!$L$379,3,FALSE)))))))))))</f>
        <v/>
      </c>
      <c r="O13" s="56" t="str">
        <f>IF(VLOOKUP(K13,Kalendarium!$H$2:'Kalendarium'!$U$379,14,FALSE)=0,"",VLOOKUP(K13,Kalendarium!$H$2:'Kalendarium'!$U$379,14,FALSE))</f>
        <v/>
      </c>
      <c r="P13" s="54">
        <f t="shared" si="9"/>
        <v>45757</v>
      </c>
      <c r="Q13" s="55">
        <f t="shared" si="3"/>
        <v>5</v>
      </c>
      <c r="R13" s="55" t="str">
        <f>IF(VLOOKUP(P13,Kalendarium!$H$2:'Kalendarium'!$L$379,4,FALSE)=0,"",VLOOKUP(P13,Kalendarium!$H$2:'Kalendarium'!$L$379,4,FALSE))</f>
        <v>FK</v>
      </c>
      <c r="S13" s="55" t="str">
        <f>IF(P13=Kalenderbasis!$M$7,"Fronleichnam",IF(P13=Kalenderbasis!$L$7,"Pfingstmontag",IF(P13=Kalenderbasis!$K$7,"Pfingstsonntag",IF(P13=Kalenderbasis!$J$7,"Christi Himmelfahrt",IF(P13=Kalenderbasis!$G$7,"Ostermontag",IF(P13=Kalenderbasis!$F$7,"Ostersonntag",IF(P13=Kalenderbasis!$H$7,"Karfreitag",IF(P13=Kalenderbasis!$I$7,"Gründonnerstag",IF(P13=Kalenderbasis!$N$7,"Aschermittwoch",(VLOOKUP(P13,Kalendarium!$H$2:'Kalendarium'!$L$379,3,FALSE)))))))))))</f>
        <v>Altvorderenkapitel</v>
      </c>
      <c r="T13" s="56" t="str">
        <f>IF(VLOOKUP(P13,Kalendarium!$H$2:'Kalendarium'!$U$379,14,FALSE)=0,"",VLOOKUP(P13,Kalendarium!$H$2:'Kalendarium'!$U$379,14,FALSE))</f>
        <v/>
      </c>
      <c r="U13" s="54">
        <f t="shared" si="10"/>
        <v>45787</v>
      </c>
      <c r="V13" s="55">
        <f t="shared" si="4"/>
        <v>7</v>
      </c>
      <c r="W13" s="55" t="str">
        <f>IF(VLOOKUP(U13,Kalendarium!$H$2:'Kalendarium'!$L$379,4,FALSE)=0,"",VLOOKUP(U13,Kalendarium!$H$2:'Kalendarium'!$L$379,4,FALSE))</f>
        <v/>
      </c>
      <c r="X13" s="55" t="str">
        <f>IF(U13=Kalenderbasis!$M$7,"Fronleichnam",IF(U13=Kalenderbasis!$L$7,"Pfingstmontag",IF(U13=Kalenderbasis!$K$7,"Pfingstsonntag",IF(U13=Kalenderbasis!$J$7,"Christi Himmelfahrt",IF(U13=Kalenderbasis!$G$7,"Ostermontag",IF(U13=Kalenderbasis!$F$7,"Ostersonntag",IF(U13=Kalenderbasis!$H$7,"Karfreitag",IF(U13=Kalenderbasis!$I$7,"Gründonnerstag",IF(U13=Kalenderbasis!$N$7,"Aschermittwoch",(VLOOKUP(U13,Kalendarium!$H$2:'Kalendarium'!$L$379,3,FALSE)))))))))))</f>
        <v/>
      </c>
      <c r="Y13" s="56" t="str">
        <f>IF(VLOOKUP(U13,Kalendarium!$H$2:'Kalendarium'!$U$379,14,FALSE)=0,"",VLOOKUP(U13,Kalendarium!$H$2:'Kalendarium'!$U$379,14,FALSE))</f>
        <v/>
      </c>
      <c r="Z13" s="54">
        <f t="shared" si="11"/>
        <v>45818</v>
      </c>
      <c r="AA13" s="55">
        <f t="shared" si="5"/>
        <v>3</v>
      </c>
      <c r="AB13" s="55" t="str">
        <f>IF(VLOOKUP(Z13,Kalendarium!$H$2:'Kalendarium'!$L$379,4,FALSE)=0,"",VLOOKUP(Z13,Kalendarium!$H$2:'Kalendarium'!$L$379,4,FALSE))</f>
        <v/>
      </c>
      <c r="AC13" s="55" t="str">
        <f>IF(Z13=Kalenderbasis!$M$7,"Fronleichnam",IF(Z13=Kalenderbasis!$L$7,"Pfingstmontag",IF(Z13=Kalenderbasis!$K$7,"Pfingstsonntag",IF(Z13=Kalenderbasis!$J$7,"Christi Himmelfahrt",IF(Z13=Kalenderbasis!$G$7,"Ostermontag",IF(Z13=Kalenderbasis!$F$7,"Ostersonntag",IF(Z13=Kalenderbasis!$H$7,"Karfreitag",IF(Z13=Kalenderbasis!$I$7,"Gründonnerstag",IF(Z13=Kalenderbasis!$N$7,"Aschermittwoch",(VLOOKUP(Z13,Kalendarium!$H$2:'Kalendarium'!$L$379,3,FALSE)))))))))))</f>
        <v/>
      </c>
      <c r="AD13" s="60" t="str">
        <f>IF(VLOOKUP(Z13,Kalendarium!$H$2:'Kalendarium'!$U$379,14,FALSE)=0,"",VLOOKUP(Z13,Kalendarium!$H$2:'Kalendarium'!$U$379,14,FALSE))</f>
        <v/>
      </c>
      <c r="AH13" s="12"/>
      <c r="BK13" s="49"/>
      <c r="BL13">
        <f>IF(WEEKDAY(A13,2)=4,1+MAX(BL$4:BL12),0)</f>
        <v>0</v>
      </c>
      <c r="BM13">
        <f>IF(WEEKDAY(F13,2)=4,1+MAX(BM$4:BM12),0)</f>
        <v>0</v>
      </c>
      <c r="BN13">
        <f>IF(WEEKDAY(K13,2)=4,1+MAX(BN$4:BN12),0)</f>
        <v>0</v>
      </c>
      <c r="BO13">
        <f>IF(WEEKDAY(P13,2)=4,1+MAX(BO$4:BO12),0)</f>
        <v>2</v>
      </c>
      <c r="BP13">
        <f>IF(WEEKDAY(U13,2)=4,1+MAX(BP$4:BP12),0)</f>
        <v>0</v>
      </c>
      <c r="BQ13">
        <f>IF(WEEKDAY(Z13,2)=4,1+MAX(BQ$4:BQ12),0)</f>
        <v>0</v>
      </c>
      <c r="BR13">
        <f>IF(WEEKDAY(A46,2)=4,1+MAX(BR$4:BR12),0)</f>
        <v>2</v>
      </c>
      <c r="BS13">
        <f>IF(WEEKDAY(F46,2)=4,1+MAX(BS$4:BS12),0)</f>
        <v>0</v>
      </c>
      <c r="BT13">
        <f>IF(WEEKDAY(K46,2)=4,1+MAX(BT$4:BT12),0)</f>
        <v>0</v>
      </c>
      <c r="BU13">
        <f>IF(WEEKDAY(P46,2)=4,1+MAX(BU$4:BU12),0)</f>
        <v>0</v>
      </c>
      <c r="BV13">
        <f>IF(WEEKDAY(U46,2)=4,1+MAX(BV$4:BV12),0)</f>
        <v>0</v>
      </c>
      <c r="BW13">
        <f>IF(WEEKDAY(Z46,2)=4,1+MAX(BW$4:BW12),0)</f>
        <v>0</v>
      </c>
    </row>
    <row r="14" spans="1:78" x14ac:dyDescent="0.3">
      <c r="A14" s="54">
        <f t="shared" si="6"/>
        <v>45668</v>
      </c>
      <c r="B14" s="62">
        <f t="shared" si="0"/>
        <v>7</v>
      </c>
      <c r="C14" s="55" t="str">
        <f>IF(VLOOKUP(A14,Kalendarium!$H$2:'Kalendarium'!$L$379,4,FALSE)=0,"",VLOOKUP(A14,Kalendarium!$H$2:'Kalendarium'!$L$379,4,FALSE))</f>
        <v/>
      </c>
      <c r="D14" s="55" t="str">
        <f>VLOOKUP(A14,Kalendarium!$H$2:'Kalendarium'!$L$379,3,FALSE)</f>
        <v/>
      </c>
      <c r="E14" s="56" t="str">
        <f>IF(VLOOKUP(A14,Kalendarium!$H$2:'Kalendarium'!$U$379,14,FALSE)=0,"",VLOOKUP(A14,Kalendarium!$H$2:'Kalendarium'!$U$379,14,FALSE))</f>
        <v/>
      </c>
      <c r="F14" s="54">
        <f t="shared" si="7"/>
        <v>45699</v>
      </c>
      <c r="G14" s="55">
        <f t="shared" si="1"/>
        <v>3</v>
      </c>
      <c r="H14" s="55" t="str">
        <f>IF(VLOOKUP(F14,Kalendarium!$H$2:'Kalendarium'!$L$379,4,FALSE)=0,"",VLOOKUP(F14,Kalendarium!$H$2:'Kalendarium'!$L$379,4,FALSE))</f>
        <v/>
      </c>
      <c r="I14" s="55" t="str">
        <f>IF(F14=Kalenderbasis!$M$7,"Fronleichnam",IF(F14=Kalenderbasis!$L$7,"Pfingstmontag",IF(F14=Kalenderbasis!$K$7,"Pfingstsonntag",IF(F14=Kalenderbasis!$J$7,"Christi Himmelfahrt",IF(F14=Kalenderbasis!$G$7,"Ostermontag",IF(F14=Kalenderbasis!$F$7,"Ostersonntag",IF(F14=Kalenderbasis!$H$7,"Karfreitag",IF(F14=Kalenderbasis!$I$7,"Gründonnerstag",IF(F14=Kalenderbasis!$N$7,"Aschermittwoch",(VLOOKUP(F14,Kalendarium!$H$2:'Kalendarium'!$L$379,3,FALSE)))))))))))</f>
        <v/>
      </c>
      <c r="J14" s="56" t="str">
        <f>IF(VLOOKUP(F14,Kalendarium!$H$2:'Kalendarium'!$U$379,14,FALSE)=0,"",VLOOKUP(F14,Kalendarium!$H$2:'Kalendarium'!$U$379,14,FALSE))</f>
        <v/>
      </c>
      <c r="K14" s="54">
        <f t="shared" si="8"/>
        <v>45727</v>
      </c>
      <c r="L14" s="55">
        <f t="shared" si="2"/>
        <v>3</v>
      </c>
      <c r="M14" s="55" t="str">
        <f>IF(VLOOKUP(K14,Kalendarium!$H$2:'Kalendarium'!$L$379,4,FALSE)=0,"",VLOOKUP(K14,Kalendarium!$H$2:'Kalendarium'!$L$379,4,FALSE))</f>
        <v/>
      </c>
      <c r="N14" s="55" t="str">
        <f>IF(K14=Kalenderbasis!$M$7,"Fronleichnam",IF(K14=Kalenderbasis!$L$7,"Pfingstmontag",IF(K14=Kalenderbasis!$K$7,"Pfingstsonntag",IF(K14=Kalenderbasis!$J$7,"Christi Himmelfahrt",IF(K14=Kalenderbasis!$G$7,"Ostermontag",IF(K14=Kalenderbasis!$F$7,"Ostersonntag",IF(K14=Kalenderbasis!$H$7,"Karfreitag",IF(K14=Kalenderbasis!$I$7,"Gründonnerstag",IF(K14=Kalenderbasis!$N$7,"Aschermittwoch",(VLOOKUP(K14,Kalendarium!$H$2:'Kalendarium'!$L$379,3,FALSE)))))))))))</f>
        <v/>
      </c>
      <c r="O14" s="56" t="str">
        <f>IF(VLOOKUP(K14,Kalendarium!$H$2:'Kalendarium'!$U$379,14,FALSE)=0,"",VLOOKUP(K14,Kalendarium!$H$2:'Kalendarium'!$U$379,14,FALSE))</f>
        <v/>
      </c>
      <c r="P14" s="54">
        <f t="shared" si="9"/>
        <v>45758</v>
      </c>
      <c r="Q14" s="55">
        <f t="shared" si="3"/>
        <v>6</v>
      </c>
      <c r="R14" s="55" t="str">
        <f>IF(VLOOKUP(P14,Kalendarium!$H$2:'Kalendarium'!$L$379,4,FALSE)=0,"",VLOOKUP(P14,Kalendarium!$H$2:'Kalendarium'!$L$379,4,FALSE))</f>
        <v/>
      </c>
      <c r="S14" s="55" t="str">
        <f>IF(P14=Kalenderbasis!$M$7,"Fronleichnam",IF(P14=Kalenderbasis!$L$7,"Pfingstmontag",IF(P14=Kalenderbasis!$K$7,"Pfingstsonntag",IF(P14=Kalenderbasis!$J$7,"Christi Himmelfahrt",IF(P14=Kalenderbasis!$G$7,"Ostermontag",IF(P14=Kalenderbasis!$F$7,"Ostersonntag",IF(P14=Kalenderbasis!$H$7,"Karfreitag",IF(P14=Kalenderbasis!$I$7,"Gründonnerstag",IF(P14=Kalenderbasis!$N$7,"Aschermittwoch",(VLOOKUP(P14,Kalendarium!$H$2:'Kalendarium'!$L$379,3,FALSE)))))))))))</f>
        <v/>
      </c>
      <c r="T14" s="56" t="str">
        <f>IF(VLOOKUP(P14,Kalendarium!$H$2:'Kalendarium'!$U$379,14,FALSE)=0,"",VLOOKUP(P14,Kalendarium!$H$2:'Kalendarium'!$U$379,14,FALSE))</f>
        <v/>
      </c>
      <c r="U14" s="54">
        <f t="shared" si="10"/>
        <v>45788</v>
      </c>
      <c r="V14" s="55">
        <f t="shared" si="4"/>
        <v>1</v>
      </c>
      <c r="W14" s="55" t="str">
        <f>IF(VLOOKUP(U14,Kalendarium!$H$2:'Kalendarium'!$L$379,4,FALSE)=0,"",VLOOKUP(U14,Kalendarium!$H$2:'Kalendarium'!$L$379,4,FALSE))</f>
        <v/>
      </c>
      <c r="X14" s="55" t="str">
        <f>IF(U14=Kalenderbasis!$M$7,"Fronleichnam",IF(U14=Kalenderbasis!$L$7,"Pfingstmontag",IF(U14=Kalenderbasis!$K$7,"Pfingstsonntag",IF(U14=Kalenderbasis!$J$7,"Christi Himmelfahrt",IF(U14=Kalenderbasis!$G$7,"Ostermontag",IF(U14=Kalenderbasis!$F$7,"Ostersonntag",IF(U14=Kalenderbasis!$H$7,"Karfreitag",IF(U14=Kalenderbasis!$I$7,"Gründonnerstag",IF(U14=Kalenderbasis!$N$7,"Aschermittwoch",(VLOOKUP(U14,Kalendarium!$H$2:'Kalendarium'!$L$379,3,FALSE)))))))))))</f>
        <v/>
      </c>
      <c r="Y14" s="56" t="str">
        <f>IF(VLOOKUP(U14,Kalendarium!$H$2:'Kalendarium'!$U$379,14,FALSE)=0,"",VLOOKUP(U14,Kalendarium!$H$2:'Kalendarium'!$U$379,14,FALSE))</f>
        <v/>
      </c>
      <c r="Z14" s="54">
        <f t="shared" si="11"/>
        <v>45819</v>
      </c>
      <c r="AA14" s="55">
        <f t="shared" si="5"/>
        <v>4</v>
      </c>
      <c r="AB14" s="55" t="str">
        <f>IF(VLOOKUP(Z14,Kalendarium!$H$2:'Kalendarium'!$L$379,4,FALSE)=0,"",VLOOKUP(Z14,Kalendarium!$H$2:'Kalendarium'!$L$379,4,FALSE))</f>
        <v/>
      </c>
      <c r="AC14" s="55" t="str">
        <f>IF(Z14=Kalenderbasis!$M$7,"Fronleichnam",IF(Z14=Kalenderbasis!$L$7,"Pfingstmontag",IF(Z14=Kalenderbasis!$K$7,"Pfingstsonntag",IF(Z14=Kalenderbasis!$J$7,"Christi Himmelfahrt",IF(Z14=Kalenderbasis!$G$7,"Ostermontag",IF(Z14=Kalenderbasis!$F$7,"Ostersonntag",IF(Z14=Kalenderbasis!$H$7,"Karfreitag",IF(Z14=Kalenderbasis!$I$7,"Gründonnerstag",IF(Z14=Kalenderbasis!$N$7,"Aschermittwoch",(VLOOKUP(Z14,Kalendarium!$H$2:'Kalendarium'!$L$379,3,FALSE)))))))))))</f>
        <v/>
      </c>
      <c r="AD14" s="60" t="str">
        <f>IF(VLOOKUP(Z14,Kalendarium!$H$2:'Kalendarium'!$U$379,14,FALSE)=0,"",VLOOKUP(Z14,Kalendarium!$H$2:'Kalendarium'!$U$379,14,FALSE))</f>
        <v/>
      </c>
      <c r="BK14" s="49"/>
      <c r="BL14">
        <f>IF(WEEKDAY(A14,2)=4,1+MAX(BL$4:BL13),0)</f>
        <v>0</v>
      </c>
      <c r="BM14">
        <f>IF(WEEKDAY(F14,2)=4,1+MAX(BM$4:BM13),0)</f>
        <v>0</v>
      </c>
      <c r="BN14">
        <f>IF(WEEKDAY(K14,2)=4,1+MAX(BN$4:BN13),0)</f>
        <v>0</v>
      </c>
      <c r="BO14">
        <f>IF(WEEKDAY(P14,2)=4,1+MAX(BO$4:BO13),0)</f>
        <v>0</v>
      </c>
      <c r="BP14">
        <f>IF(WEEKDAY(U14,2)=4,1+MAX(BP$4:BP13),0)</f>
        <v>0</v>
      </c>
      <c r="BQ14">
        <f>IF(WEEKDAY(Z14,2)=4,1+MAX(BQ$4:BQ13),0)</f>
        <v>0</v>
      </c>
      <c r="BR14">
        <f>IF(WEEKDAY(A47,2)=4,1+MAX(BR$4:BR13),0)</f>
        <v>0</v>
      </c>
      <c r="BS14">
        <f>IF(WEEKDAY(F47,2)=4,1+MAX(BS$4:BS13),0)</f>
        <v>0</v>
      </c>
      <c r="BT14">
        <f>IF(WEEKDAY(K47,2)=4,1+MAX(BT$4:BT13),0)</f>
        <v>2</v>
      </c>
      <c r="BU14">
        <f>IF(WEEKDAY(P47,2)=4,1+MAX(BU$4:BU13),0)</f>
        <v>0</v>
      </c>
      <c r="BV14">
        <f>IF(WEEKDAY(U47,2)=4,1+MAX(BV$4:BV13),0)</f>
        <v>0</v>
      </c>
      <c r="BW14">
        <f>IF(WEEKDAY(Z47,2)=4,1+MAX(BW$4:BW13),0)</f>
        <v>2</v>
      </c>
    </row>
    <row r="15" spans="1:78" x14ac:dyDescent="0.3">
      <c r="A15" s="54">
        <f t="shared" si="6"/>
        <v>45669</v>
      </c>
      <c r="B15" s="62">
        <f t="shared" si="0"/>
        <v>1</v>
      </c>
      <c r="C15" s="55" t="str">
        <f>IF(VLOOKUP(A15,Kalendarium!$H$2:'Kalendarium'!$L$379,4,FALSE)=0,"",VLOOKUP(A15,Kalendarium!$H$2:'Kalendarium'!$L$379,4,FALSE))</f>
        <v/>
      </c>
      <c r="D15" s="55" t="str">
        <f>VLOOKUP(A15,Kalendarium!$H$2:'Kalendarium'!$L$379,3,FALSE)</f>
        <v/>
      </c>
      <c r="E15" s="56" t="str">
        <f>IF(VLOOKUP(A15,Kalendarium!$H$2:'Kalendarium'!$U$379,14,FALSE)=0,"",VLOOKUP(A15,Kalendarium!$H$2:'Kalendarium'!$U$379,14,FALSE))</f>
        <v/>
      </c>
      <c r="F15" s="54">
        <f t="shared" si="7"/>
        <v>45700</v>
      </c>
      <c r="G15" s="55">
        <f t="shared" si="1"/>
        <v>4</v>
      </c>
      <c r="H15" s="55" t="str">
        <f>IF(VLOOKUP(F15,Kalendarium!$H$2:'Kalendarium'!$L$379,4,FALSE)=0,"",VLOOKUP(F15,Kalendarium!$H$2:'Kalendarium'!$L$379,4,FALSE))</f>
        <v/>
      </c>
      <c r="I15" s="55" t="str">
        <f>IF(F15=Kalenderbasis!$M$7,"Fronleichnam",IF(F15=Kalenderbasis!$L$7,"Pfingstmontag",IF(F15=Kalenderbasis!$K$7,"Pfingstsonntag",IF(F15=Kalenderbasis!$J$7,"Christi Himmelfahrt",IF(F15=Kalenderbasis!$G$7,"Ostermontag",IF(F15=Kalenderbasis!$F$7,"Ostersonntag",IF(F15=Kalenderbasis!$H$7,"Karfreitag",IF(F15=Kalenderbasis!$I$7,"Gründonnerstag",IF(F15=Kalenderbasis!$N$7,"Aschermittwoch",(VLOOKUP(F15,Kalendarium!$H$2:'Kalendarium'!$L$379,3,FALSE)))))))))))</f>
        <v/>
      </c>
      <c r="J15" s="56" t="str">
        <f>IF(VLOOKUP(F15,Kalendarium!$H$2:'Kalendarium'!$U$379,14,FALSE)=0,"",VLOOKUP(F15,Kalendarium!$H$2:'Kalendarium'!$U$379,14,FALSE))</f>
        <v/>
      </c>
      <c r="K15" s="54">
        <f t="shared" si="8"/>
        <v>45728</v>
      </c>
      <c r="L15" s="55">
        <f t="shared" si="2"/>
        <v>4</v>
      </c>
      <c r="M15" s="55" t="str">
        <f>IF(VLOOKUP(K15,Kalendarium!$H$2:'Kalendarium'!$L$379,4,FALSE)=0,"",VLOOKUP(K15,Kalendarium!$H$2:'Kalendarium'!$L$379,4,FALSE))</f>
        <v/>
      </c>
      <c r="N15" s="55" t="str">
        <f>IF(K15=Kalenderbasis!$M$7,"Fronleichnam",IF(K15=Kalenderbasis!$L$7,"Pfingstmontag",IF(K15=Kalenderbasis!$K$7,"Pfingstsonntag",IF(K15=Kalenderbasis!$J$7,"Christi Himmelfahrt",IF(K15=Kalenderbasis!$G$7,"Ostermontag",IF(K15=Kalenderbasis!$F$7,"Ostersonntag",IF(K15=Kalenderbasis!$H$7,"Karfreitag",IF(K15=Kalenderbasis!$I$7,"Gründonnerstag",IF(K15=Kalenderbasis!$N$7,"Aschermittwoch",(VLOOKUP(K15,Kalendarium!$H$2:'Kalendarium'!$L$379,3,FALSE)))))))))))</f>
        <v/>
      </c>
      <c r="O15" s="56" t="str">
        <f>IF(VLOOKUP(K15,Kalendarium!$H$2:'Kalendarium'!$U$379,14,FALSE)=0,"",VLOOKUP(K15,Kalendarium!$H$2:'Kalendarium'!$U$379,14,FALSE))</f>
        <v/>
      </c>
      <c r="P15" s="54">
        <f t="shared" si="9"/>
        <v>45759</v>
      </c>
      <c r="Q15" s="55">
        <f t="shared" si="3"/>
        <v>7</v>
      </c>
      <c r="R15" s="55" t="str">
        <f>IF(VLOOKUP(P15,Kalendarium!$H$2:'Kalendarium'!$L$379,4,FALSE)=0,"",VLOOKUP(P15,Kalendarium!$H$2:'Kalendarium'!$L$379,4,FALSE))</f>
        <v/>
      </c>
      <c r="S15" s="55" t="str">
        <f>IF(P15=Kalenderbasis!$M$7,"Fronleichnam",IF(P15=Kalenderbasis!$L$7,"Pfingstmontag",IF(P15=Kalenderbasis!$K$7,"Pfingstsonntag",IF(P15=Kalenderbasis!$J$7,"Christi Himmelfahrt",IF(P15=Kalenderbasis!$G$7,"Ostermontag",IF(P15=Kalenderbasis!$F$7,"Ostersonntag",IF(P15=Kalenderbasis!$H$7,"Karfreitag",IF(P15=Kalenderbasis!$I$7,"Gründonnerstag",IF(P15=Kalenderbasis!$N$7,"Aschermittwoch",(VLOOKUP(P15,Kalendarium!$H$2:'Kalendarium'!$L$379,3,FALSE)))))))))))</f>
        <v>8. Stiftungsfest Gutrat zue Hallein auf Bg. Klammstein</v>
      </c>
      <c r="T15" s="56" t="str">
        <f>IF(VLOOKUP(P15,Kalendarium!$H$2:'Kalendarium'!$U$379,14,FALSE)=0,"",VLOOKUP(P15,Kalendarium!$H$2:'Kalendarium'!$U$379,14,FALSE))</f>
        <v/>
      </c>
      <c r="U15" s="54">
        <f t="shared" si="10"/>
        <v>45789</v>
      </c>
      <c r="V15" s="55">
        <f t="shared" si="4"/>
        <v>2</v>
      </c>
      <c r="W15" s="55" t="str">
        <f>IF(VLOOKUP(U15,Kalendarium!$H$2:'Kalendarium'!$L$379,4,FALSE)=0,"",VLOOKUP(U15,Kalendarium!$H$2:'Kalendarium'!$L$379,4,FALSE))</f>
        <v/>
      </c>
      <c r="X15" s="55" t="str">
        <f>IF(U15=Kalenderbasis!$M$7,"Fronleichnam",IF(U15=Kalenderbasis!$L$7,"Pfingstmontag",IF(U15=Kalenderbasis!$K$7,"Pfingstsonntag",IF(U15=Kalenderbasis!$J$7,"Christi Himmelfahrt",IF(U15=Kalenderbasis!$G$7,"Ostermontag",IF(U15=Kalenderbasis!$F$7,"Ostersonntag",IF(U15=Kalenderbasis!$H$7,"Karfreitag",IF(U15=Kalenderbasis!$I$7,"Gründonnerstag",IF(U15=Kalenderbasis!$N$7,"Aschermittwoch",(VLOOKUP(U15,Kalendarium!$H$2:'Kalendarium'!$L$379,3,FALSE)))))))))))</f>
        <v/>
      </c>
      <c r="Y15" s="56" t="str">
        <f>IF(VLOOKUP(U15,Kalendarium!$H$2:'Kalendarium'!$U$379,14,FALSE)=0,"",VLOOKUP(U15,Kalendarium!$H$2:'Kalendarium'!$U$379,14,FALSE))</f>
        <v/>
      </c>
      <c r="Z15" s="54">
        <f t="shared" si="11"/>
        <v>45820</v>
      </c>
      <c r="AA15" s="55">
        <f t="shared" si="5"/>
        <v>5</v>
      </c>
      <c r="AB15" s="55" t="str">
        <f>IF(VLOOKUP(Z15,Kalendarium!$H$2:'Kalendarium'!$L$379,4,FALSE)=0,"",VLOOKUP(Z15,Kalendarium!$H$2:'Kalendarium'!$L$379,4,FALSE))</f>
        <v>BF</v>
      </c>
      <c r="AC15" s="55" t="str">
        <f>IF(Z15=Kalenderbasis!$M$7,"Fronleichnam",IF(Z15=Kalenderbasis!$L$7,"Pfingstmontag",IF(Z15=Kalenderbasis!$K$7,"Pfingstsonntag",IF(Z15=Kalenderbasis!$J$7,"Christi Himmelfahrt",IF(Z15=Kalenderbasis!$G$7,"Ostermontag",IF(Z15=Kalenderbasis!$F$7,"Ostersonntag",IF(Z15=Kalenderbasis!$H$7,"Karfreitag",IF(Z15=Kalenderbasis!$I$7,"Gründonnerstag",IF(Z15=Kalenderbasis!$N$7,"Aschermittwoch",(VLOOKUP(Z15,Kalendarium!$H$2:'Kalendarium'!$L$379,3,FALSE)))))))))))</f>
        <v>Freundschaftskapitel für Gutrat zue Golling</v>
      </c>
      <c r="AD15" s="60" t="str">
        <f>IF(VLOOKUP(Z15,Kalendarium!$H$2:'Kalendarium'!$U$379,14,FALSE)=0,"",VLOOKUP(Z15,Kalendarium!$H$2:'Kalendarium'!$U$379,14,FALSE))</f>
        <v/>
      </c>
      <c r="BK15" s="49"/>
      <c r="BL15">
        <f>IF(WEEKDAY(A15,2)=4,1+MAX(BL$4:BL14),0)</f>
        <v>0</v>
      </c>
      <c r="BM15">
        <f>IF(WEEKDAY(F15,2)=4,1+MAX(BM$4:BM14),0)</f>
        <v>0</v>
      </c>
      <c r="BN15">
        <f>IF(WEEKDAY(K15,2)=4,1+MAX(BN$4:BN14),0)</f>
        <v>0</v>
      </c>
      <c r="BO15">
        <f>IF(WEEKDAY(P15,2)=4,1+MAX(BO$4:BO14),0)</f>
        <v>0</v>
      </c>
      <c r="BP15">
        <f>IF(WEEKDAY(U15,2)=4,1+MAX(BP$4:BP14),0)</f>
        <v>0</v>
      </c>
      <c r="BQ15">
        <f>IF(WEEKDAY(Z15,2)=4,1+MAX(BQ$4:BQ14),0)</f>
        <v>2</v>
      </c>
      <c r="BR15">
        <f>IF(WEEKDAY(A48,2)=4,1+MAX(BR$4:BR14),0)</f>
        <v>0</v>
      </c>
      <c r="BS15">
        <f>IF(WEEKDAY(F48,2)=4,1+MAX(BS$4:BS14),0)</f>
        <v>0</v>
      </c>
      <c r="BT15">
        <f>IF(WEEKDAY(K48,2)=4,1+MAX(BT$4:BT14),0)</f>
        <v>0</v>
      </c>
      <c r="BU15">
        <f>IF(WEEKDAY(P48,2)=4,1+MAX(BU$4:BU14),0)</f>
        <v>0</v>
      </c>
      <c r="BV15">
        <f>IF(WEEKDAY(U48,2)=4,1+MAX(BV$4:BV14),0)</f>
        <v>0</v>
      </c>
      <c r="BW15">
        <f>IF(WEEKDAY(Z48,2)=4,1+MAX(BW$4:BW14),0)</f>
        <v>0</v>
      </c>
    </row>
    <row r="16" spans="1:78" x14ac:dyDescent="0.3">
      <c r="A16" s="54">
        <f t="shared" si="6"/>
        <v>45670</v>
      </c>
      <c r="B16" s="62">
        <f t="shared" si="0"/>
        <v>2</v>
      </c>
      <c r="C16" s="55" t="str">
        <f>IF(VLOOKUP(A16,Kalendarium!$H$2:'Kalendarium'!$L$379,4,FALSE)=0,"",VLOOKUP(A16,Kalendarium!$H$2:'Kalendarium'!$L$379,4,FALSE))</f>
        <v/>
      </c>
      <c r="D16" s="55" t="str">
        <f>VLOOKUP(A16,Kalendarium!$H$2:'Kalendarium'!$L$379,3,FALSE)</f>
        <v/>
      </c>
      <c r="E16" s="56" t="str">
        <f>IF(VLOOKUP(A16,Kalendarium!$H$2:'Kalendarium'!$U$379,14,FALSE)=0,"",VLOOKUP(A16,Kalendarium!$H$2:'Kalendarium'!$U$379,14,FALSE))</f>
        <v/>
      </c>
      <c r="F16" s="54">
        <f t="shared" si="7"/>
        <v>45701</v>
      </c>
      <c r="G16" s="55">
        <f t="shared" si="1"/>
        <v>5</v>
      </c>
      <c r="H16" s="55" t="str">
        <f>IF(VLOOKUP(F16,Kalendarium!$H$2:'Kalendarium'!$L$379,4,FALSE)=0,"",VLOOKUP(F16,Kalendarium!$H$2:'Kalendarium'!$L$379,4,FALSE))</f>
        <v>FK</v>
      </c>
      <c r="I16" s="55" t="str">
        <f>IF(F16=Kalenderbasis!$M$7,"Fronleichnam",IF(F16=Kalenderbasis!$L$7,"Pfingstmontag",IF(F16=Kalenderbasis!$K$7,"Pfingstsonntag",IF(F16=Kalenderbasis!$J$7,"Christi Himmelfahrt",IF(F16=Kalenderbasis!$G$7,"Ostermontag",IF(F16=Kalenderbasis!$F$7,"Ostersonntag",IF(F16=Kalenderbasis!$H$7,"Karfreitag",IF(F16=Kalenderbasis!$I$7,"Gründonnerstag",IF(F16=Kalenderbasis!$N$7,"Aschermittwoch",(VLOOKUP(F16,Kalendarium!$H$2:'Kalendarium'!$L$379,3,FALSE)))))))))))</f>
        <v>Burggraben</v>
      </c>
      <c r="J16" s="56" t="str">
        <f>IF(VLOOKUP(F16,Kalendarium!$H$2:'Kalendarium'!$U$379,14,FALSE)=0,"",VLOOKUP(F16,Kalendarium!$H$2:'Kalendarium'!$U$379,14,FALSE))</f>
        <v/>
      </c>
      <c r="K16" s="54">
        <f t="shared" si="8"/>
        <v>45729</v>
      </c>
      <c r="L16" s="55">
        <f t="shared" si="2"/>
        <v>5</v>
      </c>
      <c r="M16" s="55" t="str">
        <f>IF(VLOOKUP(K16,Kalendarium!$H$2:'Kalendarium'!$L$379,4,FALSE)=0,"",VLOOKUP(K16,Kalendarium!$H$2:'Kalendarium'!$L$379,4,FALSE))</f>
        <v>GR</v>
      </c>
      <c r="N16" s="55" t="str">
        <f>IF(K16=Kalenderbasis!$M$7,"Fronleichnam",IF(K16=Kalenderbasis!$L$7,"Pfingstmontag",IF(K16=Kalenderbasis!$K$7,"Pfingstsonntag",IF(K16=Kalenderbasis!$J$7,"Christi Himmelfahrt",IF(K16=Kalenderbasis!$G$7,"Ostermontag",IF(K16=Kalenderbasis!$F$7,"Ostersonntag",IF(K16=Kalenderbasis!$H$7,"Karfreitag",IF(K16=Kalenderbasis!$I$7,"Gründonnerstag",IF(K16=Kalenderbasis!$N$7,"Aschermittwoch",(VLOOKUP(K16,Kalendarium!$H$2:'Kalendarium'!$L$379,3,FALSE)))))))))))</f>
        <v>Burggraben</v>
      </c>
      <c r="O16" s="56" t="str">
        <f>IF(VLOOKUP(K16,Kalendarium!$H$2:'Kalendarium'!$U$379,14,FALSE)=0,"",VLOOKUP(K16,Kalendarium!$H$2:'Kalendarium'!$U$379,14,FALSE))</f>
        <v/>
      </c>
      <c r="P16" s="54">
        <f t="shared" si="9"/>
        <v>45760</v>
      </c>
      <c r="Q16" s="55">
        <f t="shared" si="3"/>
        <v>1</v>
      </c>
      <c r="R16" s="55" t="str">
        <f>IF(VLOOKUP(P16,Kalendarium!$H$2:'Kalendarium'!$L$379,4,FALSE)=0,"",VLOOKUP(P16,Kalendarium!$H$2:'Kalendarium'!$L$379,4,FALSE))</f>
        <v/>
      </c>
      <c r="S16" s="55" t="str">
        <f>IF(P16=Kalenderbasis!$M$7,"Fronleichnam",IF(P16=Kalenderbasis!$L$7,"Pfingstmontag",IF(P16=Kalenderbasis!$K$7,"Pfingstsonntag",IF(P16=Kalenderbasis!$J$7,"Christi Himmelfahrt",IF(P16=Kalenderbasis!$G$7,"Ostermontag",IF(P16=Kalenderbasis!$F$7,"Ostersonntag",IF(P16=Kalenderbasis!$H$7,"Karfreitag",IF(P16=Kalenderbasis!$I$7,"Gründonnerstag",IF(P16=Kalenderbasis!$N$7,"Aschermittwoch",(VLOOKUP(P16,Kalendarium!$H$2:'Kalendarium'!$L$379,3,FALSE)))))))))))</f>
        <v/>
      </c>
      <c r="T16" s="56" t="str">
        <f>IF(VLOOKUP(P16,Kalendarium!$H$2:'Kalendarium'!$U$379,14,FALSE)=0,"",VLOOKUP(P16,Kalendarium!$H$2:'Kalendarium'!$U$379,14,FALSE))</f>
        <v/>
      </c>
      <c r="U16" s="54">
        <f t="shared" si="10"/>
        <v>45790</v>
      </c>
      <c r="V16" s="55">
        <f t="shared" si="4"/>
        <v>3</v>
      </c>
      <c r="W16" s="55" t="str">
        <f>IF(VLOOKUP(U16,Kalendarium!$H$2:'Kalendarium'!$L$379,4,FALSE)=0,"",VLOOKUP(U16,Kalendarium!$H$2:'Kalendarium'!$L$379,4,FALSE))</f>
        <v/>
      </c>
      <c r="X16" s="55" t="str">
        <f>IF(U16=Kalenderbasis!$M$7,"Fronleichnam",IF(U16=Kalenderbasis!$L$7,"Pfingstmontag",IF(U16=Kalenderbasis!$K$7,"Pfingstsonntag",IF(U16=Kalenderbasis!$J$7,"Christi Himmelfahrt",IF(U16=Kalenderbasis!$G$7,"Ostermontag",IF(U16=Kalenderbasis!$F$7,"Ostersonntag",IF(U16=Kalenderbasis!$H$7,"Karfreitag",IF(U16=Kalenderbasis!$I$7,"Gründonnerstag",IF(U16=Kalenderbasis!$N$7,"Aschermittwoch",(VLOOKUP(U16,Kalendarium!$H$2:'Kalendarium'!$L$379,3,FALSE)))))))))))</f>
        <v/>
      </c>
      <c r="Y16" s="56" t="str">
        <f>IF(VLOOKUP(U16,Kalendarium!$H$2:'Kalendarium'!$U$379,14,FALSE)=0,"",VLOOKUP(U16,Kalendarium!$H$2:'Kalendarium'!$U$379,14,FALSE))</f>
        <v/>
      </c>
      <c r="Z16" s="54">
        <f t="shared" si="11"/>
        <v>45821</v>
      </c>
      <c r="AA16" s="55">
        <f t="shared" si="5"/>
        <v>6</v>
      </c>
      <c r="AB16" s="55" t="str">
        <f>IF(VLOOKUP(Z16,Kalendarium!$H$2:'Kalendarium'!$L$379,4,FALSE)=0,"",VLOOKUP(Z16,Kalendarium!$H$2:'Kalendarium'!$L$379,4,FALSE))</f>
        <v/>
      </c>
      <c r="AC16" s="55" t="str">
        <f>IF(Z16=Kalenderbasis!$M$7,"Fronleichnam",IF(Z16=Kalenderbasis!$L$7,"Pfingstmontag",IF(Z16=Kalenderbasis!$K$7,"Pfingstsonntag",IF(Z16=Kalenderbasis!$J$7,"Christi Himmelfahrt",IF(Z16=Kalenderbasis!$G$7,"Ostermontag",IF(Z16=Kalenderbasis!$F$7,"Ostersonntag",IF(Z16=Kalenderbasis!$H$7,"Karfreitag",IF(Z16=Kalenderbasis!$I$7,"Gründonnerstag",IF(Z16=Kalenderbasis!$N$7,"Aschermittwoch",(VLOOKUP(Z16,Kalendarium!$H$2:'Kalendarium'!$L$379,3,FALSE)))))))))))</f>
        <v/>
      </c>
      <c r="AD16" s="60" t="str">
        <f>IF(VLOOKUP(Z16,Kalendarium!$H$2:'Kalendarium'!$U$379,14,FALSE)=0,"",VLOOKUP(Z16,Kalendarium!$H$2:'Kalendarium'!$U$379,14,FALSE))</f>
        <v/>
      </c>
      <c r="BK16" s="49"/>
      <c r="BL16">
        <f>IF(WEEKDAY(A16,2)=4,1+MAX(BL$4:BL15),0)</f>
        <v>0</v>
      </c>
      <c r="BM16">
        <f>IF(WEEKDAY(F16,2)=4,1+MAX(BM$4:BM15),0)</f>
        <v>2</v>
      </c>
      <c r="BN16">
        <f>IF(WEEKDAY(K16,2)=4,1+MAX(BN$4:BN15),0)</f>
        <v>2</v>
      </c>
      <c r="BO16">
        <f>IF(WEEKDAY(P16,2)=4,1+MAX(BO$4:BO15),0)</f>
        <v>0</v>
      </c>
      <c r="BP16">
        <f>IF(WEEKDAY(U16,2)=4,1+MAX(BP$4:BP15),0)</f>
        <v>0</v>
      </c>
      <c r="BQ16">
        <f>IF(WEEKDAY(Z16,2)=4,1+MAX(BQ$4:BQ15),0)</f>
        <v>0</v>
      </c>
      <c r="BR16">
        <f>IF(WEEKDAY(A49,2)=4,1+MAX(BR$4:BR15),0)</f>
        <v>0</v>
      </c>
      <c r="BS16">
        <f>IF(WEEKDAY(F49,2)=4,1+MAX(BS$4:BS15),0)</f>
        <v>0</v>
      </c>
      <c r="BT16">
        <f>IF(WEEKDAY(K49,2)=4,1+MAX(BT$4:BT15),0)</f>
        <v>0</v>
      </c>
      <c r="BU16">
        <f>IF(WEEKDAY(P49,2)=4,1+MAX(BU$4:BU15),0)</f>
        <v>0</v>
      </c>
      <c r="BV16">
        <f>IF(WEEKDAY(U49,2)=4,1+MAX(BV$4:BV15),0)</f>
        <v>2</v>
      </c>
      <c r="BW16">
        <f>IF(WEEKDAY(Z49,2)=4,1+MAX(BW$4:BW15),0)</f>
        <v>0</v>
      </c>
    </row>
    <row r="17" spans="1:75" x14ac:dyDescent="0.3">
      <c r="A17" s="54">
        <f t="shared" si="6"/>
        <v>45671</v>
      </c>
      <c r="B17" s="62">
        <f t="shared" si="0"/>
        <v>3</v>
      </c>
      <c r="C17" s="55" t="str">
        <f>IF(VLOOKUP(A17,Kalendarium!$H$2:'Kalendarium'!$L$379,4,FALSE)=0,"",VLOOKUP(A17,Kalendarium!$H$2:'Kalendarium'!$L$379,4,FALSE))</f>
        <v/>
      </c>
      <c r="D17" s="55" t="str">
        <f>VLOOKUP(A17,Kalendarium!$H$2:'Kalendarium'!$L$379,3,FALSE)</f>
        <v/>
      </c>
      <c r="E17" s="56" t="str">
        <f>IF(VLOOKUP(A17,Kalendarium!$H$2:'Kalendarium'!$U$379,14,FALSE)=0,"",VLOOKUP(A17,Kalendarium!$H$2:'Kalendarium'!$U$379,14,FALSE))</f>
        <v/>
      </c>
      <c r="F17" s="54">
        <f t="shared" si="7"/>
        <v>45702</v>
      </c>
      <c r="G17" s="55">
        <f t="shared" si="1"/>
        <v>6</v>
      </c>
      <c r="H17" s="55" t="str">
        <f>IF(VLOOKUP(F17,Kalendarium!$H$2:'Kalendarium'!$L$379,4,FALSE)=0,"",VLOOKUP(F17,Kalendarium!$H$2:'Kalendarium'!$L$379,4,FALSE))</f>
        <v/>
      </c>
      <c r="I17" s="55" t="str">
        <f>IF(F17=Kalenderbasis!$M$7,"Fronleichnam",IF(F17=Kalenderbasis!$L$7,"Pfingstmontag",IF(F17=Kalenderbasis!$K$7,"Pfingstsonntag",IF(F17=Kalenderbasis!$J$7,"Christi Himmelfahrt",IF(F17=Kalenderbasis!$G$7,"Ostermontag",IF(F17=Kalenderbasis!$F$7,"Ostersonntag",IF(F17=Kalenderbasis!$H$7,"Karfreitag",IF(F17=Kalenderbasis!$I$7,"Gründonnerstag",IF(F17=Kalenderbasis!$N$7,"Aschermittwoch",(VLOOKUP(F17,Kalendarium!$H$2:'Kalendarium'!$L$379,3,FALSE)))))))))))</f>
        <v/>
      </c>
      <c r="J17" s="56" t="str">
        <f>IF(VLOOKUP(F17,Kalendarium!$H$2:'Kalendarium'!$U$379,14,FALSE)=0,"",VLOOKUP(F17,Kalendarium!$H$2:'Kalendarium'!$U$379,14,FALSE))</f>
        <v/>
      </c>
      <c r="K17" s="54">
        <f t="shared" si="8"/>
        <v>45730</v>
      </c>
      <c r="L17" s="55">
        <f t="shared" si="2"/>
        <v>6</v>
      </c>
      <c r="M17" s="55" t="str">
        <f>IF(VLOOKUP(K17,Kalendarium!$H$2:'Kalendarium'!$L$379,4,FALSE)=0,"",VLOOKUP(K17,Kalendarium!$H$2:'Kalendarium'!$L$379,4,FALSE))</f>
        <v/>
      </c>
      <c r="N17" s="55" t="str">
        <f>IF(K17=Kalenderbasis!$M$7,"Fronleichnam",IF(K17=Kalenderbasis!$L$7,"Pfingstmontag",IF(K17=Kalenderbasis!$K$7,"Pfingstsonntag",IF(K17=Kalenderbasis!$J$7,"Christi Himmelfahrt",IF(K17=Kalenderbasis!$G$7,"Ostermontag",IF(K17=Kalenderbasis!$F$7,"Ostersonntag",IF(K17=Kalenderbasis!$H$7,"Karfreitag",IF(K17=Kalenderbasis!$I$7,"Gründonnerstag",IF(K17=Kalenderbasis!$N$7,"Aschermittwoch",(VLOOKUP(K17,Kalendarium!$H$2:'Kalendarium'!$L$379,3,FALSE)))))))))))</f>
        <v/>
      </c>
      <c r="O17" s="56" t="str">
        <f>IF(VLOOKUP(K17,Kalendarium!$H$2:'Kalendarium'!$U$379,14,FALSE)=0,"",VLOOKUP(K17,Kalendarium!$H$2:'Kalendarium'!$U$379,14,FALSE))</f>
        <v/>
      </c>
      <c r="P17" s="54">
        <f t="shared" si="9"/>
        <v>45761</v>
      </c>
      <c r="Q17" s="55">
        <f t="shared" si="3"/>
        <v>2</v>
      </c>
      <c r="R17" s="55" t="str">
        <f>IF(VLOOKUP(P17,Kalendarium!$H$2:'Kalendarium'!$L$379,4,FALSE)=0,"",VLOOKUP(P17,Kalendarium!$H$2:'Kalendarium'!$L$379,4,FALSE))</f>
        <v/>
      </c>
      <c r="S17" s="55" t="str">
        <f>IF(P17=Kalenderbasis!$M$7,"Fronleichnam",IF(P17=Kalenderbasis!$L$7,"Pfingstmontag",IF(P17=Kalenderbasis!$K$7,"Pfingstsonntag",IF(P17=Kalenderbasis!$J$7,"Christi Himmelfahrt",IF(P17=Kalenderbasis!$G$7,"Ostermontag",IF(P17=Kalenderbasis!$F$7,"Ostersonntag",IF(P17=Kalenderbasis!$H$7,"Karfreitag",IF(P17=Kalenderbasis!$I$7,"Gründonnerstag",IF(P17=Kalenderbasis!$N$7,"Aschermittwoch",(VLOOKUP(P17,Kalendarium!$H$2:'Kalendarium'!$L$379,3,FALSE)))))))))))</f>
        <v/>
      </c>
      <c r="T17" s="56" t="str">
        <f>IF(VLOOKUP(P17,Kalendarium!$H$2:'Kalendarium'!$U$379,14,FALSE)=0,"",VLOOKUP(P17,Kalendarium!$H$2:'Kalendarium'!$U$379,14,FALSE))</f>
        <v/>
      </c>
      <c r="U17" s="54">
        <f t="shared" si="10"/>
        <v>45791</v>
      </c>
      <c r="V17" s="55">
        <f t="shared" si="4"/>
        <v>4</v>
      </c>
      <c r="W17" s="55" t="str">
        <f>IF(VLOOKUP(U17,Kalendarium!$H$2:'Kalendarium'!$L$379,4,FALSE)=0,"",VLOOKUP(U17,Kalendarium!$H$2:'Kalendarium'!$L$379,4,FALSE))</f>
        <v/>
      </c>
      <c r="X17" s="55" t="str">
        <f>IF(U17=Kalenderbasis!$M$7,"Fronleichnam",IF(U17=Kalenderbasis!$L$7,"Pfingstmontag",IF(U17=Kalenderbasis!$K$7,"Pfingstsonntag",IF(U17=Kalenderbasis!$J$7,"Christi Himmelfahrt",IF(U17=Kalenderbasis!$G$7,"Ostermontag",IF(U17=Kalenderbasis!$F$7,"Ostersonntag",IF(U17=Kalenderbasis!$H$7,"Karfreitag",IF(U17=Kalenderbasis!$I$7,"Gründonnerstag",IF(U17=Kalenderbasis!$N$7,"Aschermittwoch",(VLOOKUP(U17,Kalendarium!$H$2:'Kalendarium'!$L$379,3,FALSE)))))))))))</f>
        <v/>
      </c>
      <c r="Y17" s="56" t="str">
        <f>IF(VLOOKUP(U17,Kalendarium!$H$2:'Kalendarium'!$U$379,14,FALSE)=0,"",VLOOKUP(U17,Kalendarium!$H$2:'Kalendarium'!$U$379,14,FALSE))</f>
        <v/>
      </c>
      <c r="Z17" s="54">
        <f t="shared" si="11"/>
        <v>45822</v>
      </c>
      <c r="AA17" s="55">
        <f t="shared" si="5"/>
        <v>7</v>
      </c>
      <c r="AB17" s="55" t="str">
        <f>IF(VLOOKUP(Z17,Kalendarium!$H$2:'Kalendarium'!$L$379,4,FALSE)=0,"",VLOOKUP(Z17,Kalendarium!$H$2:'Kalendarium'!$L$379,4,FALSE))</f>
        <v/>
      </c>
      <c r="AC17" s="55" t="str">
        <f>IF(Z17=Kalenderbasis!$M$7,"Fronleichnam",IF(Z17=Kalenderbasis!$L$7,"Pfingstmontag",IF(Z17=Kalenderbasis!$K$7,"Pfingstsonntag",IF(Z17=Kalenderbasis!$J$7,"Christi Himmelfahrt",IF(Z17=Kalenderbasis!$G$7,"Ostermontag",IF(Z17=Kalenderbasis!$F$7,"Ostersonntag",IF(Z17=Kalenderbasis!$H$7,"Karfreitag",IF(Z17=Kalenderbasis!$I$7,"Gründonnerstag",IF(Z17=Kalenderbasis!$N$7,"Aschermittwoch",(VLOOKUP(Z17,Kalendarium!$H$2:'Kalendarium'!$L$379,3,FALSE)))))))))))</f>
        <v/>
      </c>
      <c r="AD17" s="60" t="str">
        <f>IF(VLOOKUP(Z17,Kalendarium!$H$2:'Kalendarium'!$U$379,14,FALSE)=0,"",VLOOKUP(Z17,Kalendarium!$H$2:'Kalendarium'!$U$379,14,FALSE))</f>
        <v/>
      </c>
      <c r="BK17" s="49"/>
      <c r="BL17">
        <f>IF(WEEKDAY(A17,2)=4,1+MAX(BL$4:BL16),0)</f>
        <v>0</v>
      </c>
      <c r="BM17">
        <f>IF(WEEKDAY(F17,2)=4,1+MAX(BM$4:BM16),0)</f>
        <v>0</v>
      </c>
      <c r="BN17">
        <f>IF(WEEKDAY(K17,2)=4,1+MAX(BN$4:BN16),0)</f>
        <v>0</v>
      </c>
      <c r="BO17">
        <f>IF(WEEKDAY(P17,2)=4,1+MAX(BO$4:BO16),0)</f>
        <v>0</v>
      </c>
      <c r="BP17">
        <f>IF(WEEKDAY(U17,2)=4,1+MAX(BP$4:BP16),0)</f>
        <v>0</v>
      </c>
      <c r="BQ17">
        <f>IF(WEEKDAY(Z17,2)=4,1+MAX(BQ$4:BQ16),0)</f>
        <v>0</v>
      </c>
      <c r="BR17">
        <f>IF(WEEKDAY(A50,2)=4,1+MAX(BR$4:BR16),0)</f>
        <v>0</v>
      </c>
      <c r="BS17">
        <f>IF(WEEKDAY(F50,2)=4,1+MAX(BS$4:BS16),0)</f>
        <v>2</v>
      </c>
      <c r="BT17">
        <f>IF(WEEKDAY(K50,2)=4,1+MAX(BT$4:BT16),0)</f>
        <v>0</v>
      </c>
      <c r="BU17">
        <f>IF(WEEKDAY(P50,2)=4,1+MAX(BU$4:BU16),0)</f>
        <v>0</v>
      </c>
      <c r="BV17">
        <f>IF(WEEKDAY(U50,2)=4,1+MAX(BV$4:BV16),0)</f>
        <v>0</v>
      </c>
      <c r="BW17">
        <f>IF(WEEKDAY(Z50,2)=4,1+MAX(BW$4:BW16),0)</f>
        <v>0</v>
      </c>
    </row>
    <row r="18" spans="1:75" x14ac:dyDescent="0.3">
      <c r="A18" s="54">
        <f t="shared" si="6"/>
        <v>45672</v>
      </c>
      <c r="B18" s="62">
        <f t="shared" si="0"/>
        <v>4</v>
      </c>
      <c r="C18" s="55" t="str">
        <f>IF(VLOOKUP(A18,Kalendarium!$H$2:'Kalendarium'!$L$379,4,FALSE)=0,"",VLOOKUP(A18,Kalendarium!$H$2:'Kalendarium'!$L$379,4,FALSE))</f>
        <v/>
      </c>
      <c r="D18" s="55" t="str">
        <f>VLOOKUP(A18,Kalendarium!$H$2:'Kalendarium'!$L$379,3,FALSE)</f>
        <v/>
      </c>
      <c r="E18" s="56" t="str">
        <f>IF(VLOOKUP(A18,Kalendarium!$H$2:'Kalendarium'!$U$379,14,FALSE)=0,"",VLOOKUP(A18,Kalendarium!$H$2:'Kalendarium'!$U$379,14,FALSE))</f>
        <v/>
      </c>
      <c r="F18" s="54">
        <f t="shared" si="7"/>
        <v>45703</v>
      </c>
      <c r="G18" s="55">
        <f t="shared" si="1"/>
        <v>7</v>
      </c>
      <c r="H18" s="55" t="str">
        <f>IF(VLOOKUP(F18,Kalendarium!$H$2:'Kalendarium'!$L$379,4,FALSE)=0,"",VLOOKUP(F18,Kalendarium!$H$2:'Kalendarium'!$L$379,4,FALSE))</f>
        <v/>
      </c>
      <c r="I18" s="55" t="str">
        <f>IF(F18=Kalenderbasis!$M$7,"Fronleichnam",IF(F18=Kalenderbasis!$L$7,"Pfingstmontag",IF(F18=Kalenderbasis!$K$7,"Pfingstsonntag",IF(F18=Kalenderbasis!$J$7,"Christi Himmelfahrt",IF(F18=Kalenderbasis!$G$7,"Ostermontag",IF(F18=Kalenderbasis!$F$7,"Ostersonntag",IF(F18=Kalenderbasis!$H$7,"Karfreitag",IF(F18=Kalenderbasis!$I$7,"Gründonnerstag",IF(F18=Kalenderbasis!$N$7,"Aschermittwoch",(VLOOKUP(F18,Kalendarium!$H$2:'Kalendarium'!$L$379,3,FALSE)))))))))))</f>
        <v/>
      </c>
      <c r="J18" s="56" t="str">
        <f>IF(VLOOKUP(F18,Kalendarium!$H$2:'Kalendarium'!$U$379,14,FALSE)=0,"",VLOOKUP(F18,Kalendarium!$H$2:'Kalendarium'!$U$379,14,FALSE))</f>
        <v/>
      </c>
      <c r="K18" s="54">
        <f t="shared" si="8"/>
        <v>45731</v>
      </c>
      <c r="L18" s="55">
        <f t="shared" si="2"/>
        <v>7</v>
      </c>
      <c r="M18" s="55" t="str">
        <f>IF(VLOOKUP(K18,Kalendarium!$H$2:'Kalendarium'!$L$379,4,FALSE)=0,"",VLOOKUP(K18,Kalendarium!$H$2:'Kalendarium'!$L$379,4,FALSE))</f>
        <v/>
      </c>
      <c r="N18" s="55" t="str">
        <f>IF(K18=Kalenderbasis!$M$7,"Fronleichnam",IF(K18=Kalenderbasis!$L$7,"Pfingstmontag",IF(K18=Kalenderbasis!$K$7,"Pfingstsonntag",IF(K18=Kalenderbasis!$J$7,"Christi Himmelfahrt",IF(K18=Kalenderbasis!$G$7,"Ostermontag",IF(K18=Kalenderbasis!$F$7,"Ostersonntag",IF(K18=Kalenderbasis!$H$7,"Karfreitag",IF(K18=Kalenderbasis!$I$7,"Gründonnerstag",IF(K18=Kalenderbasis!$N$7,"Aschermittwoch",(VLOOKUP(K18,Kalendarium!$H$2:'Kalendarium'!$L$379,3,FALSE)))))))))))</f>
        <v/>
      </c>
      <c r="O18" s="56" t="str">
        <f>IF(VLOOKUP(K18,Kalendarium!$H$2:'Kalendarium'!$U$379,14,FALSE)=0,"",VLOOKUP(K18,Kalendarium!$H$2:'Kalendarium'!$U$379,14,FALSE))</f>
        <v/>
      </c>
      <c r="P18" s="54">
        <f t="shared" si="9"/>
        <v>45762</v>
      </c>
      <c r="Q18" s="55">
        <f t="shared" si="3"/>
        <v>3</v>
      </c>
      <c r="R18" s="55" t="str">
        <f>IF(VLOOKUP(P18,Kalendarium!$H$2:'Kalendarium'!$L$379,4,FALSE)=0,"",VLOOKUP(P18,Kalendarium!$H$2:'Kalendarium'!$L$379,4,FALSE))</f>
        <v/>
      </c>
      <c r="S18" s="55" t="str">
        <f>IF(P18=Kalenderbasis!$M$7,"Fronleichnam",IF(P18=Kalenderbasis!$L$7,"Pfingstmontag",IF(P18=Kalenderbasis!$K$7,"Pfingstsonntag",IF(P18=Kalenderbasis!$J$7,"Christi Himmelfahrt",IF(P18=Kalenderbasis!$G$7,"Ostermontag",IF(P18=Kalenderbasis!$F$7,"Ostersonntag",IF(P18=Kalenderbasis!$H$7,"Karfreitag",IF(P18=Kalenderbasis!$I$7,"Gründonnerstag",IF(P18=Kalenderbasis!$N$7,"Aschermittwoch",(VLOOKUP(P18,Kalendarium!$H$2:'Kalendarium'!$L$379,3,FALSE)))))))))))</f>
        <v/>
      </c>
      <c r="T18" s="56" t="str">
        <f>IF(VLOOKUP(P18,Kalendarium!$H$2:'Kalendarium'!$U$379,14,FALSE)=0,"",VLOOKUP(P18,Kalendarium!$H$2:'Kalendarium'!$U$379,14,FALSE))</f>
        <v/>
      </c>
      <c r="U18" s="54">
        <f t="shared" si="10"/>
        <v>45792</v>
      </c>
      <c r="V18" s="55">
        <f t="shared" si="4"/>
        <v>5</v>
      </c>
      <c r="W18" s="55" t="str">
        <f>IF(VLOOKUP(U18,Kalendarium!$H$2:'Kalendarium'!$L$379,4,FALSE)=0,"",VLOOKUP(U18,Kalendarium!$H$2:'Kalendarium'!$L$379,4,FALSE))</f>
        <v/>
      </c>
      <c r="X18" s="55" t="str">
        <f>IF(U18=Kalenderbasis!$M$7,"Fronleichnam",IF(U18=Kalenderbasis!$L$7,"Pfingstmontag",IF(U18=Kalenderbasis!$K$7,"Pfingstsonntag",IF(U18=Kalenderbasis!$J$7,"Christi Himmelfahrt",IF(U18=Kalenderbasis!$G$7,"Ostermontag",IF(U18=Kalenderbasis!$F$7,"Ostersonntag",IF(U18=Kalenderbasis!$H$7,"Karfreitag",IF(U18=Kalenderbasis!$I$7,"Gründonnerstag",IF(U18=Kalenderbasis!$N$7,"Aschermittwoch",(VLOOKUP(U18,Kalendarium!$H$2:'Kalendarium'!$L$379,3,FALSE)))))))))))</f>
        <v>Görlitzfahre?</v>
      </c>
      <c r="Y18" s="56" t="str">
        <f>IF(VLOOKUP(U18,Kalendarium!$H$2:'Kalendarium'!$U$379,14,FALSE)=0,"",VLOOKUP(U18,Kalendarium!$H$2:'Kalendarium'!$U$379,14,FALSE))</f>
        <v/>
      </c>
      <c r="Z18" s="54">
        <f t="shared" si="11"/>
        <v>45823</v>
      </c>
      <c r="AA18" s="55">
        <f t="shared" si="5"/>
        <v>1</v>
      </c>
      <c r="AB18" s="55" t="str">
        <f>IF(VLOOKUP(Z18,Kalendarium!$H$2:'Kalendarium'!$L$379,4,FALSE)=0,"",VLOOKUP(Z18,Kalendarium!$H$2:'Kalendarium'!$L$379,4,FALSE))</f>
        <v/>
      </c>
      <c r="AC18" s="55" t="str">
        <f>IF(Z18=Kalenderbasis!$M$7,"Fronleichnam",IF(Z18=Kalenderbasis!$L$7,"Pfingstmontag",IF(Z18=Kalenderbasis!$K$7,"Pfingstsonntag",IF(Z18=Kalenderbasis!$J$7,"Christi Himmelfahrt",IF(Z18=Kalenderbasis!$G$7,"Ostermontag",IF(Z18=Kalenderbasis!$F$7,"Ostersonntag",IF(Z18=Kalenderbasis!$H$7,"Karfreitag",IF(Z18=Kalenderbasis!$I$7,"Gründonnerstag",IF(Z18=Kalenderbasis!$N$7,"Aschermittwoch",(VLOOKUP(Z18,Kalendarium!$H$2:'Kalendarium'!$L$379,3,FALSE)))))))))))</f>
        <v/>
      </c>
      <c r="AD18" s="60" t="str">
        <f>IF(VLOOKUP(Z18,Kalendarium!$H$2:'Kalendarium'!$U$379,14,FALSE)=0,"",VLOOKUP(Z18,Kalendarium!$H$2:'Kalendarium'!$U$379,14,FALSE))</f>
        <v/>
      </c>
      <c r="BK18" s="49"/>
      <c r="BL18">
        <f>IF(WEEKDAY(A18,2)=4,1+MAX(BL$4:BL17),0)</f>
        <v>0</v>
      </c>
      <c r="BM18">
        <f>IF(WEEKDAY(F18,2)=4,1+MAX(BM$4:BM17),0)</f>
        <v>0</v>
      </c>
      <c r="BN18">
        <f>IF(WEEKDAY(K18,2)=4,1+MAX(BN$4:BN17),0)</f>
        <v>0</v>
      </c>
      <c r="BO18">
        <f>IF(WEEKDAY(P18,2)=4,1+MAX(BO$4:BO17),0)</f>
        <v>0</v>
      </c>
      <c r="BP18">
        <f>IF(WEEKDAY(U18,2)=4,1+MAX(BP$4:BP17),0)</f>
        <v>3</v>
      </c>
      <c r="BQ18">
        <f>IF(WEEKDAY(Z18,2)=4,1+MAX(BQ$4:BQ17),0)</f>
        <v>0</v>
      </c>
      <c r="BR18">
        <f>IF(WEEKDAY(A51,2)=4,1+MAX(BR$4:BR17),0)</f>
        <v>0</v>
      </c>
      <c r="BS18">
        <f>IF(WEEKDAY(F51,2)=4,1+MAX(BS$4:BS17),0)</f>
        <v>0</v>
      </c>
      <c r="BT18">
        <f>IF(WEEKDAY(K51,2)=4,1+MAX(BT$4:BT17),0)</f>
        <v>0</v>
      </c>
      <c r="BU18">
        <f>IF(WEEKDAY(P51,2)=4,1+MAX(BU$4:BU17),0)</f>
        <v>0</v>
      </c>
      <c r="BV18">
        <f>IF(WEEKDAY(U51,2)=4,1+MAX(BV$4:BV17),0)</f>
        <v>0</v>
      </c>
      <c r="BW18">
        <f>IF(WEEKDAY(Z51,2)=4,1+MAX(BW$4:BW17),0)</f>
        <v>0</v>
      </c>
    </row>
    <row r="19" spans="1:75" x14ac:dyDescent="0.3">
      <c r="A19" s="54">
        <f t="shared" si="6"/>
        <v>45673</v>
      </c>
      <c r="B19" s="62">
        <f t="shared" si="0"/>
        <v>5</v>
      </c>
      <c r="C19" s="55" t="str">
        <f>IF(VLOOKUP(A19,Kalendarium!$H$2:'Kalendarium'!$L$379,4,FALSE)=0,"",VLOOKUP(A19,Kalendarium!$H$2:'Kalendarium'!$L$379,4,FALSE))</f>
        <v>GR</v>
      </c>
      <c r="D19" s="55" t="str">
        <f>VLOOKUP(A19,Kalendarium!$H$2:'Kalendarium'!$L$379,3,FALSE)</f>
        <v>Burggraben</v>
      </c>
      <c r="E19" s="56" t="str">
        <f>IF(VLOOKUP(A19,Kalendarium!$H$2:'Kalendarium'!$U$379,14,FALSE)=0,"",VLOOKUP(A19,Kalendarium!$H$2:'Kalendarium'!$U$379,14,FALSE))</f>
        <v/>
      </c>
      <c r="F19" s="54">
        <f t="shared" si="7"/>
        <v>45704</v>
      </c>
      <c r="G19" s="55">
        <f t="shared" si="1"/>
        <v>1</v>
      </c>
      <c r="H19" s="55" t="str">
        <f>IF(VLOOKUP(F19,Kalendarium!$H$2:'Kalendarium'!$L$379,4,FALSE)=0,"",VLOOKUP(F19,Kalendarium!$H$2:'Kalendarium'!$L$379,4,FALSE))</f>
        <v/>
      </c>
      <c r="I19" s="55" t="str">
        <f>IF(F19=Kalenderbasis!$M$7,"Fronleichnam",IF(F19=Kalenderbasis!$L$7,"Pfingstmontag",IF(F19=Kalenderbasis!$K$7,"Pfingstsonntag",IF(F19=Kalenderbasis!$J$7,"Christi Himmelfahrt",IF(F19=Kalenderbasis!$G$7,"Ostermontag",IF(F19=Kalenderbasis!$F$7,"Ostersonntag",IF(F19=Kalenderbasis!$H$7,"Karfreitag",IF(F19=Kalenderbasis!$I$7,"Gründonnerstag",IF(F19=Kalenderbasis!$N$7,"Aschermittwoch",(VLOOKUP(F19,Kalendarium!$H$2:'Kalendarium'!$L$379,3,FALSE)))))))))))</f>
        <v/>
      </c>
      <c r="J19" s="56" t="str">
        <f>IF(VLOOKUP(F19,Kalendarium!$H$2:'Kalendarium'!$U$379,14,FALSE)=0,"",VLOOKUP(F19,Kalendarium!$H$2:'Kalendarium'!$U$379,14,FALSE))</f>
        <v/>
      </c>
      <c r="K19" s="54">
        <f t="shared" si="8"/>
        <v>45732</v>
      </c>
      <c r="L19" s="55">
        <f t="shared" si="2"/>
        <v>1</v>
      </c>
      <c r="M19" s="55" t="str">
        <f>IF(VLOOKUP(K19,Kalendarium!$H$2:'Kalendarium'!$L$379,4,FALSE)=0,"",VLOOKUP(K19,Kalendarium!$H$2:'Kalendarium'!$L$379,4,FALSE))</f>
        <v/>
      </c>
      <c r="N19" s="55" t="str">
        <f>IF(K19=Kalenderbasis!$M$7,"Fronleichnam",IF(K19=Kalenderbasis!$L$7,"Pfingstmontag",IF(K19=Kalenderbasis!$K$7,"Pfingstsonntag",IF(K19=Kalenderbasis!$J$7,"Christi Himmelfahrt",IF(K19=Kalenderbasis!$G$7,"Ostermontag",IF(K19=Kalenderbasis!$F$7,"Ostersonntag",IF(K19=Kalenderbasis!$H$7,"Karfreitag",IF(K19=Kalenderbasis!$I$7,"Gründonnerstag",IF(K19=Kalenderbasis!$N$7,"Aschermittwoch",(VLOOKUP(K19,Kalendarium!$H$2:'Kalendarium'!$L$379,3,FALSE)))))))))))</f>
        <v/>
      </c>
      <c r="O19" s="56" t="str">
        <f>IF(VLOOKUP(K19,Kalendarium!$H$2:'Kalendarium'!$U$379,14,FALSE)=0,"",VLOOKUP(K19,Kalendarium!$H$2:'Kalendarium'!$U$379,14,FALSE))</f>
        <v/>
      </c>
      <c r="P19" s="54">
        <f t="shared" si="9"/>
        <v>45763</v>
      </c>
      <c r="Q19" s="55">
        <f t="shared" si="3"/>
        <v>4</v>
      </c>
      <c r="R19" s="55" t="str">
        <f>IF(VLOOKUP(P19,Kalendarium!$H$2:'Kalendarium'!$L$379,4,FALSE)=0,"",VLOOKUP(P19,Kalendarium!$H$2:'Kalendarium'!$L$379,4,FALSE))</f>
        <v/>
      </c>
      <c r="S19" s="55" t="str">
        <f>IF(P19=Kalenderbasis!$M$7,"Fronleichnam",IF(P19=Kalenderbasis!$L$7,"Pfingstmontag",IF(P19=Kalenderbasis!$K$7,"Pfingstsonntag",IF(P19=Kalenderbasis!$J$7,"Christi Himmelfahrt",IF(P19=Kalenderbasis!$G$7,"Ostermontag",IF(P19=Kalenderbasis!$F$7,"Ostersonntag",IF(P19=Kalenderbasis!$H$7,"Karfreitag",IF(P19=Kalenderbasis!$I$7,"Gründonnerstag",IF(P19=Kalenderbasis!$N$7,"Aschermittwoch",(VLOOKUP(P19,Kalendarium!$H$2:'Kalendarium'!$L$379,3,FALSE)))))))))))</f>
        <v/>
      </c>
      <c r="T19" s="56" t="str">
        <f>IF(VLOOKUP(P19,Kalendarium!$H$2:'Kalendarium'!$U$379,14,FALSE)=0,"",VLOOKUP(P19,Kalendarium!$H$2:'Kalendarium'!$U$379,14,FALSE))</f>
        <v/>
      </c>
      <c r="U19" s="54">
        <f t="shared" si="10"/>
        <v>45793</v>
      </c>
      <c r="V19" s="55">
        <f t="shared" si="4"/>
        <v>6</v>
      </c>
      <c r="W19" s="55" t="str">
        <f>IF(VLOOKUP(U19,Kalendarium!$H$2:'Kalendarium'!$L$379,4,FALSE)=0,"",VLOOKUP(U19,Kalendarium!$H$2:'Kalendarium'!$L$379,4,FALSE))</f>
        <v/>
      </c>
      <c r="X19" s="55" t="str">
        <f>IF(U19=Kalenderbasis!$M$7,"Fronleichnam",IF(U19=Kalenderbasis!$L$7,"Pfingstmontag",IF(U19=Kalenderbasis!$K$7,"Pfingstsonntag",IF(U19=Kalenderbasis!$J$7,"Christi Himmelfahrt",IF(U19=Kalenderbasis!$G$7,"Ostermontag",IF(U19=Kalenderbasis!$F$7,"Ostersonntag",IF(U19=Kalenderbasis!$H$7,"Karfreitag",IF(U19=Kalenderbasis!$I$7,"Gründonnerstag",IF(U19=Kalenderbasis!$N$7,"Aschermittwoch",(VLOOKUP(U19,Kalendarium!$H$2:'Kalendarium'!$L$379,3,FALSE)))))))))))</f>
        <v>Görlitzfahre?</v>
      </c>
      <c r="Y19" s="56" t="str">
        <f>IF(VLOOKUP(U19,Kalendarium!$H$2:'Kalendarium'!$U$379,14,FALSE)=0,"",VLOOKUP(U19,Kalendarium!$H$2:'Kalendarium'!$U$379,14,FALSE))</f>
        <v/>
      </c>
      <c r="Z19" s="54">
        <f t="shared" si="11"/>
        <v>45824</v>
      </c>
      <c r="AA19" s="55">
        <f t="shared" si="5"/>
        <v>2</v>
      </c>
      <c r="AB19" s="55" t="str">
        <f>IF(VLOOKUP(Z19,Kalendarium!$H$2:'Kalendarium'!$L$379,4,FALSE)=0,"",VLOOKUP(Z19,Kalendarium!$H$2:'Kalendarium'!$L$379,4,FALSE))</f>
        <v/>
      </c>
      <c r="AC19" s="55" t="str">
        <f>IF(Z19=Kalenderbasis!$M$7,"Fronleichnam",IF(Z19=Kalenderbasis!$L$7,"Pfingstmontag",IF(Z19=Kalenderbasis!$K$7,"Pfingstsonntag",IF(Z19=Kalenderbasis!$J$7,"Christi Himmelfahrt",IF(Z19=Kalenderbasis!$G$7,"Ostermontag",IF(Z19=Kalenderbasis!$F$7,"Ostersonntag",IF(Z19=Kalenderbasis!$H$7,"Karfreitag",IF(Z19=Kalenderbasis!$I$7,"Gründonnerstag",IF(Z19=Kalenderbasis!$N$7,"Aschermittwoch",(VLOOKUP(Z19,Kalendarium!$H$2:'Kalendarium'!$L$379,3,FALSE)))))))))))</f>
        <v/>
      </c>
      <c r="AD19" s="60" t="str">
        <f>IF(VLOOKUP(Z19,Kalendarium!$H$2:'Kalendarium'!$U$379,14,FALSE)=0,"",VLOOKUP(Z19,Kalendarium!$H$2:'Kalendarium'!$U$379,14,FALSE))</f>
        <v/>
      </c>
      <c r="BI19" t="s">
        <v>103</v>
      </c>
      <c r="BK19" s="49"/>
      <c r="BL19">
        <f>IF(WEEKDAY(A19,2)=4,1+MAX(BL$4:BL18),0)</f>
        <v>3</v>
      </c>
      <c r="BM19">
        <f>IF(WEEKDAY(F19,2)=4,1+MAX(BM$4:BM18),0)</f>
        <v>0</v>
      </c>
      <c r="BN19">
        <f>IF(WEEKDAY(K19,2)=4,1+MAX(BN$4:BN18),0)</f>
        <v>0</v>
      </c>
      <c r="BO19">
        <f>IF(WEEKDAY(P19,2)=4,1+MAX(BO$4:BO18),0)</f>
        <v>0</v>
      </c>
      <c r="BP19">
        <f>IF(WEEKDAY(U19,2)=4,1+MAX(BP$4:BP18),0)</f>
        <v>0</v>
      </c>
      <c r="BQ19">
        <f>IF(WEEKDAY(Z19,2)=4,1+MAX(BQ$4:BQ18),0)</f>
        <v>0</v>
      </c>
      <c r="BR19">
        <f>IF(WEEKDAY(A52,2)=4,1+MAX(BR$4:BR18),0)</f>
        <v>0</v>
      </c>
      <c r="BS19">
        <f>IF(WEEKDAY(F52,2)=4,1+MAX(BS$4:BS18),0)</f>
        <v>0</v>
      </c>
      <c r="BT19">
        <f>IF(WEEKDAY(K52,2)=4,1+MAX(BT$4:BT18),0)</f>
        <v>0</v>
      </c>
      <c r="BU19">
        <f>IF(WEEKDAY(P52,2)=4,1+MAX(BU$4:BU18),0)</f>
        <v>3</v>
      </c>
      <c r="BV19">
        <f>IF(WEEKDAY(U52,2)=4,1+MAX(BV$4:BV18),0)</f>
        <v>0</v>
      </c>
      <c r="BW19">
        <f>IF(WEEKDAY(Z52,2)=4,1+MAX(BW$4:BW18),0)</f>
        <v>0</v>
      </c>
    </row>
    <row r="20" spans="1:75" x14ac:dyDescent="0.3">
      <c r="A20" s="54">
        <f t="shared" si="6"/>
        <v>45674</v>
      </c>
      <c r="B20" s="62">
        <f t="shared" si="0"/>
        <v>6</v>
      </c>
      <c r="C20" s="55" t="str">
        <f>IF(VLOOKUP(A20,Kalendarium!$H$2:'Kalendarium'!$L$379,4,FALSE)=0,"",VLOOKUP(A20,Kalendarium!$H$2:'Kalendarium'!$L$379,4,FALSE))</f>
        <v/>
      </c>
      <c r="D20" s="55" t="str">
        <f>VLOOKUP(A20,Kalendarium!$H$2:'Kalendarium'!$L$379,3,FALSE)</f>
        <v/>
      </c>
      <c r="E20" s="56" t="str">
        <f>IF(VLOOKUP(A20,Kalendarium!$H$2:'Kalendarium'!$U$379,14,FALSE)=0,"",VLOOKUP(A20,Kalendarium!$H$2:'Kalendarium'!$U$379,14,FALSE))</f>
        <v/>
      </c>
      <c r="F20" s="54">
        <f t="shared" si="7"/>
        <v>45705</v>
      </c>
      <c r="G20" s="55">
        <f t="shared" si="1"/>
        <v>2</v>
      </c>
      <c r="H20" s="55" t="str">
        <f>IF(VLOOKUP(F20,Kalendarium!$H$2:'Kalendarium'!$L$379,4,FALSE)=0,"",VLOOKUP(F20,Kalendarium!$H$2:'Kalendarium'!$L$379,4,FALSE))</f>
        <v/>
      </c>
      <c r="I20" s="55" t="str">
        <f>IF(F20=Kalenderbasis!$M$7,"Fronleichnam",IF(F20=Kalenderbasis!$L$7,"Pfingstmontag",IF(F20=Kalenderbasis!$K$7,"Pfingstsonntag",IF(F20=Kalenderbasis!$J$7,"Christi Himmelfahrt",IF(F20=Kalenderbasis!$G$7,"Ostermontag",IF(F20=Kalenderbasis!$F$7,"Ostersonntag",IF(F20=Kalenderbasis!$H$7,"Karfreitag",IF(F20=Kalenderbasis!$I$7,"Gründonnerstag",IF(F20=Kalenderbasis!$N$7,"Aschermittwoch",(VLOOKUP(F20,Kalendarium!$H$2:'Kalendarium'!$L$379,3,FALSE)))))))))))</f>
        <v/>
      </c>
      <c r="J20" s="56" t="str">
        <f>IF(VLOOKUP(F20,Kalendarium!$H$2:'Kalendarium'!$U$379,14,FALSE)=0,"",VLOOKUP(F20,Kalendarium!$H$2:'Kalendarium'!$U$379,14,FALSE))</f>
        <v/>
      </c>
      <c r="K20" s="54">
        <f t="shared" si="8"/>
        <v>45733</v>
      </c>
      <c r="L20" s="55">
        <f t="shared" si="2"/>
        <v>2</v>
      </c>
      <c r="M20" s="55" t="str">
        <f>IF(VLOOKUP(K20,Kalendarium!$H$2:'Kalendarium'!$L$379,4,FALSE)=0,"",VLOOKUP(K20,Kalendarium!$H$2:'Kalendarium'!$L$379,4,FALSE))</f>
        <v/>
      </c>
      <c r="N20" s="55" t="str">
        <f>IF(K20=Kalenderbasis!$M$7,"Fronleichnam",IF(K20=Kalenderbasis!$L$7,"Pfingstmontag",IF(K20=Kalenderbasis!$K$7,"Pfingstsonntag",IF(K20=Kalenderbasis!$J$7,"Christi Himmelfahrt",IF(K20=Kalenderbasis!$G$7,"Ostermontag",IF(K20=Kalenderbasis!$F$7,"Ostersonntag",IF(K20=Kalenderbasis!$H$7,"Karfreitag",IF(K20=Kalenderbasis!$I$7,"Gründonnerstag",IF(K20=Kalenderbasis!$N$7,"Aschermittwoch",(VLOOKUP(K20,Kalendarium!$H$2:'Kalendarium'!$L$379,3,FALSE)))))))))))</f>
        <v/>
      </c>
      <c r="O20" s="56" t="str">
        <f>IF(VLOOKUP(K20,Kalendarium!$H$2:'Kalendarium'!$U$379,14,FALSE)=0,"",VLOOKUP(K20,Kalendarium!$H$2:'Kalendarium'!$U$379,14,FALSE))</f>
        <v/>
      </c>
      <c r="P20" s="54">
        <f t="shared" si="9"/>
        <v>45764</v>
      </c>
      <c r="Q20" s="55">
        <f t="shared" si="3"/>
        <v>5</v>
      </c>
      <c r="R20" s="55" t="str">
        <f>IF(VLOOKUP(P20,Kalendarium!$H$2:'Kalendarium'!$L$379,4,FALSE)=0,"",VLOOKUP(P20,Kalendarium!$H$2:'Kalendarium'!$L$379,4,FALSE))</f>
        <v/>
      </c>
      <c r="S20" s="55" t="str">
        <f>IF(P20=Kalenderbasis!$M$7,"Fronleichnam",IF(P20=Kalenderbasis!$L$7,"Pfingstmontag",IF(P20=Kalenderbasis!$K$7,"Pfingstsonntag",IF(P20=Kalenderbasis!$J$7,"Christi Himmelfahrt",IF(P20=Kalenderbasis!$G$7,"Ostermontag",IF(P20=Kalenderbasis!$F$7,"Ostersonntag",IF(P20=Kalenderbasis!$H$7,"Karfreitag",IF(P20=Kalenderbasis!$I$7,"Gründonnerstag",IF(P20=Kalenderbasis!$N$7,"Aschermittwoch",(VLOOKUP(P20,Kalendarium!$H$2:'Kalendarium'!$L$379,3,FALSE)))))))))))</f>
        <v>Gründonnerstag</v>
      </c>
      <c r="T20" s="56" t="str">
        <f>IF(VLOOKUP(P20,Kalendarium!$H$2:'Kalendarium'!$U$379,14,FALSE)=0,"",VLOOKUP(P20,Kalendarium!$H$2:'Kalendarium'!$U$379,14,FALSE))</f>
        <v/>
      </c>
      <c r="U20" s="54">
        <f t="shared" si="10"/>
        <v>45794</v>
      </c>
      <c r="V20" s="55">
        <f t="shared" si="4"/>
        <v>7</v>
      </c>
      <c r="W20" s="55" t="str">
        <f>IF(VLOOKUP(U20,Kalendarium!$H$2:'Kalendarium'!$L$379,4,FALSE)=0,"",VLOOKUP(U20,Kalendarium!$H$2:'Kalendarium'!$L$379,4,FALSE))</f>
        <v/>
      </c>
      <c r="X20" s="55" t="str">
        <f>IF(U20=Kalenderbasis!$M$7,"Fronleichnam",IF(U20=Kalenderbasis!$L$7,"Pfingstmontag",IF(U20=Kalenderbasis!$K$7,"Pfingstsonntag",IF(U20=Kalenderbasis!$J$7,"Christi Himmelfahrt",IF(U20=Kalenderbasis!$G$7,"Ostermontag",IF(U20=Kalenderbasis!$F$7,"Ostersonntag",IF(U20=Kalenderbasis!$H$7,"Karfreitag",IF(U20=Kalenderbasis!$I$7,"Gründonnerstag",IF(U20=Kalenderbasis!$N$7,"Aschermittwoch",(VLOOKUP(U20,Kalendarium!$H$2:'Kalendarium'!$L$379,3,FALSE)))))))))))</f>
        <v>Görlitzfahre?</v>
      </c>
      <c r="Y20" s="56" t="str">
        <f>IF(VLOOKUP(U20,Kalendarium!$H$2:'Kalendarium'!$U$379,14,FALSE)=0,"",VLOOKUP(U20,Kalendarium!$H$2:'Kalendarium'!$U$379,14,FALSE))</f>
        <v/>
      </c>
      <c r="Z20" s="54">
        <f t="shared" si="11"/>
        <v>45825</v>
      </c>
      <c r="AA20" s="55">
        <f t="shared" si="5"/>
        <v>3</v>
      </c>
      <c r="AB20" s="55" t="str">
        <f>IF(VLOOKUP(Z20,Kalendarium!$H$2:'Kalendarium'!$L$379,4,FALSE)=0,"",VLOOKUP(Z20,Kalendarium!$H$2:'Kalendarium'!$L$379,4,FALSE))</f>
        <v/>
      </c>
      <c r="AC20" s="55" t="str">
        <f>IF(Z20=Kalenderbasis!$M$7,"Fronleichnam",IF(Z20=Kalenderbasis!$L$7,"Pfingstmontag",IF(Z20=Kalenderbasis!$K$7,"Pfingstsonntag",IF(Z20=Kalenderbasis!$J$7,"Christi Himmelfahrt",IF(Z20=Kalenderbasis!$G$7,"Ostermontag",IF(Z20=Kalenderbasis!$F$7,"Ostersonntag",IF(Z20=Kalenderbasis!$H$7,"Karfreitag",IF(Z20=Kalenderbasis!$I$7,"Gründonnerstag",IF(Z20=Kalenderbasis!$N$7,"Aschermittwoch",(VLOOKUP(Z20,Kalendarium!$H$2:'Kalendarium'!$L$379,3,FALSE)))))))))))</f>
        <v/>
      </c>
      <c r="AD20" s="60" t="str">
        <f>IF(VLOOKUP(Z20,Kalendarium!$H$2:'Kalendarium'!$U$379,14,FALSE)=0,"",VLOOKUP(Z20,Kalendarium!$H$2:'Kalendarium'!$U$379,14,FALSE))</f>
        <v/>
      </c>
      <c r="BK20" s="49"/>
      <c r="BL20">
        <f>IF(WEEKDAY(A20,2)=4,1+MAX(BL$4:BL19),0)</f>
        <v>0</v>
      </c>
      <c r="BM20">
        <f>IF(WEEKDAY(F20,2)=4,1+MAX(BM$4:BM19),0)</f>
        <v>0</v>
      </c>
      <c r="BN20">
        <f>IF(WEEKDAY(K20,2)=4,1+MAX(BN$4:BN19),0)</f>
        <v>0</v>
      </c>
      <c r="BO20">
        <f>IF(WEEKDAY(P20,2)=4,1+MAX(BO$4:BO19),0)</f>
        <v>3</v>
      </c>
      <c r="BP20">
        <f>IF(WEEKDAY(U20,2)=4,1+MAX(BP$4:BP19),0)</f>
        <v>0</v>
      </c>
      <c r="BQ20">
        <f>IF(WEEKDAY(Z20,2)=4,1+MAX(BQ$4:BQ19),0)</f>
        <v>0</v>
      </c>
      <c r="BR20">
        <f>IF(WEEKDAY(A53,2)=4,1+MAX(BR$4:BR19),0)</f>
        <v>3</v>
      </c>
      <c r="BS20">
        <f>IF(WEEKDAY(F53,2)=4,1+MAX(BS$4:BS19),0)</f>
        <v>0</v>
      </c>
      <c r="BT20">
        <f>IF(WEEKDAY(K53,2)=4,1+MAX(BT$4:BT19),0)</f>
        <v>0</v>
      </c>
      <c r="BU20">
        <f>IF(WEEKDAY(P53,2)=4,1+MAX(BU$4:BU19),0)</f>
        <v>0</v>
      </c>
      <c r="BV20">
        <f>IF(WEEKDAY(U53,2)=4,1+MAX(BV$4:BV19),0)</f>
        <v>0</v>
      </c>
      <c r="BW20">
        <f>IF(WEEKDAY(Z53,2)=4,1+MAX(BW$4:BW19),0)</f>
        <v>0</v>
      </c>
    </row>
    <row r="21" spans="1:75" x14ac:dyDescent="0.3">
      <c r="A21" s="54">
        <f t="shared" si="6"/>
        <v>45675</v>
      </c>
      <c r="B21" s="62">
        <f t="shared" si="0"/>
        <v>7</v>
      </c>
      <c r="C21" s="55" t="str">
        <f>IF(VLOOKUP(A21,Kalendarium!$H$2:'Kalendarium'!$L$379,4,FALSE)=0,"",VLOOKUP(A21,Kalendarium!$H$2:'Kalendarium'!$L$379,4,FALSE))</f>
        <v/>
      </c>
      <c r="D21" s="55" t="str">
        <f>VLOOKUP(A21,Kalendarium!$H$2:'Kalendarium'!$L$379,3,FALSE)</f>
        <v/>
      </c>
      <c r="E21" s="56" t="str">
        <f>IF(VLOOKUP(A21,Kalendarium!$H$2:'Kalendarium'!$U$379,14,FALSE)=0,"",VLOOKUP(A21,Kalendarium!$H$2:'Kalendarium'!$U$379,14,FALSE))</f>
        <v/>
      </c>
      <c r="F21" s="54">
        <f t="shared" si="7"/>
        <v>45706</v>
      </c>
      <c r="G21" s="55">
        <f t="shared" si="1"/>
        <v>3</v>
      </c>
      <c r="H21" s="55" t="str">
        <f>IF(VLOOKUP(F21,Kalendarium!$H$2:'Kalendarium'!$L$379,4,FALSE)=0,"",VLOOKUP(F21,Kalendarium!$H$2:'Kalendarium'!$L$379,4,FALSE))</f>
        <v/>
      </c>
      <c r="I21" s="55" t="str">
        <f>IF(F21=Kalenderbasis!$M$7,"Fronleichnam",IF(F21=Kalenderbasis!$L$7,"Pfingstmontag",IF(F21=Kalenderbasis!$K$7,"Pfingstsonntag",IF(F21=Kalenderbasis!$J$7,"Christi Himmelfahrt",IF(F21=Kalenderbasis!$G$7,"Ostermontag",IF(F21=Kalenderbasis!$F$7,"Ostersonntag",IF(F21=Kalenderbasis!$H$7,"Karfreitag",IF(F21=Kalenderbasis!$I$7,"Gründonnerstag",IF(F21=Kalenderbasis!$N$7,"Aschermittwoch",(VLOOKUP(F21,Kalendarium!$H$2:'Kalendarium'!$L$379,3,FALSE)))))))))))</f>
        <v/>
      </c>
      <c r="J21" s="56" t="str">
        <f>IF(VLOOKUP(F21,Kalendarium!$H$2:'Kalendarium'!$U$379,14,FALSE)=0,"",VLOOKUP(F21,Kalendarium!$H$2:'Kalendarium'!$U$379,14,FALSE))</f>
        <v/>
      </c>
      <c r="K21" s="54">
        <f t="shared" si="8"/>
        <v>45734</v>
      </c>
      <c r="L21" s="55">
        <f t="shared" si="2"/>
        <v>3</v>
      </c>
      <c r="M21" s="55" t="str">
        <f>IF(VLOOKUP(K21,Kalendarium!$H$2:'Kalendarium'!$L$379,4,FALSE)=0,"",VLOOKUP(K21,Kalendarium!$H$2:'Kalendarium'!$L$379,4,FALSE))</f>
        <v/>
      </c>
      <c r="N21" s="55" t="str">
        <f>IF(K21=Kalenderbasis!$M$7,"Fronleichnam",IF(K21=Kalenderbasis!$L$7,"Pfingstmontag",IF(K21=Kalenderbasis!$K$7,"Pfingstsonntag",IF(K21=Kalenderbasis!$J$7,"Christi Himmelfahrt",IF(K21=Kalenderbasis!$G$7,"Ostermontag",IF(K21=Kalenderbasis!$F$7,"Ostersonntag",IF(K21=Kalenderbasis!$H$7,"Karfreitag",IF(K21=Kalenderbasis!$I$7,"Gründonnerstag",IF(K21=Kalenderbasis!$N$7,"Aschermittwoch",(VLOOKUP(K21,Kalendarium!$H$2:'Kalendarium'!$L$379,3,FALSE)))))))))))</f>
        <v/>
      </c>
      <c r="O21" s="56" t="str">
        <f>IF(VLOOKUP(K21,Kalendarium!$H$2:'Kalendarium'!$U$379,14,FALSE)=0,"",VLOOKUP(K21,Kalendarium!$H$2:'Kalendarium'!$U$379,14,FALSE))</f>
        <v/>
      </c>
      <c r="P21" s="54">
        <f t="shared" si="9"/>
        <v>45765</v>
      </c>
      <c r="Q21" s="55">
        <f t="shared" si="3"/>
        <v>6</v>
      </c>
      <c r="R21" s="55" t="str">
        <f>IF(VLOOKUP(P21,Kalendarium!$H$2:'Kalendarium'!$L$379,4,FALSE)=0,"",VLOOKUP(P21,Kalendarium!$H$2:'Kalendarium'!$L$379,4,FALSE))</f>
        <v/>
      </c>
      <c r="S21" s="55" t="str">
        <f>IF(P21=Kalenderbasis!$M$7,"Fronleichnam",IF(P21=Kalenderbasis!$L$7,"Pfingstmontag",IF(P21=Kalenderbasis!$K$7,"Pfingstsonntag",IF(P21=Kalenderbasis!$J$7,"Christi Himmelfahrt",IF(P21=Kalenderbasis!$G$7,"Ostermontag",IF(P21=Kalenderbasis!$F$7,"Ostersonntag",IF(P21=Kalenderbasis!$H$7,"Karfreitag",IF(P21=Kalenderbasis!$I$7,"Gründonnerstag",IF(P21=Kalenderbasis!$N$7,"Aschermittwoch",(VLOOKUP(P21,Kalendarium!$H$2:'Kalendarium'!$L$379,3,FALSE)))))))))))</f>
        <v>Karfreitag</v>
      </c>
      <c r="T21" s="56" t="str">
        <f>IF(VLOOKUP(P21,Kalendarium!$H$2:'Kalendarium'!$U$379,14,FALSE)=0,"",VLOOKUP(P21,Kalendarium!$H$2:'Kalendarium'!$U$379,14,FALSE))</f>
        <v/>
      </c>
      <c r="U21" s="54">
        <f t="shared" si="10"/>
        <v>45795</v>
      </c>
      <c r="V21" s="55">
        <f t="shared" si="4"/>
        <v>1</v>
      </c>
      <c r="W21" s="55" t="str">
        <f>IF(VLOOKUP(U21,Kalendarium!$H$2:'Kalendarium'!$L$379,4,FALSE)=0,"",VLOOKUP(U21,Kalendarium!$H$2:'Kalendarium'!$L$379,4,FALSE))</f>
        <v/>
      </c>
      <c r="X21" s="55" t="str">
        <f>IF(U21=Kalenderbasis!$M$7,"Fronleichnam",IF(U21=Kalenderbasis!$L$7,"Pfingstmontag",IF(U21=Kalenderbasis!$K$7,"Pfingstsonntag",IF(U21=Kalenderbasis!$J$7,"Christi Himmelfahrt",IF(U21=Kalenderbasis!$G$7,"Ostermontag",IF(U21=Kalenderbasis!$F$7,"Ostersonntag",IF(U21=Kalenderbasis!$H$7,"Karfreitag",IF(U21=Kalenderbasis!$I$7,"Gründonnerstag",IF(U21=Kalenderbasis!$N$7,"Aschermittwoch",(VLOOKUP(U21,Kalendarium!$H$2:'Kalendarium'!$L$379,3,FALSE)))))))))))</f>
        <v>Görlitzfahre?</v>
      </c>
      <c r="Y21" s="56" t="str">
        <f>IF(VLOOKUP(U21,Kalendarium!$H$2:'Kalendarium'!$U$379,14,FALSE)=0,"",VLOOKUP(U21,Kalendarium!$H$2:'Kalendarium'!$U$379,14,FALSE))</f>
        <v/>
      </c>
      <c r="Z21" s="54">
        <f t="shared" si="11"/>
        <v>45826</v>
      </c>
      <c r="AA21" s="55">
        <f t="shared" si="5"/>
        <v>4</v>
      </c>
      <c r="AB21" s="55" t="str">
        <f>IF(VLOOKUP(Z21,Kalendarium!$H$2:'Kalendarium'!$L$379,4,FALSE)=0,"",VLOOKUP(Z21,Kalendarium!$H$2:'Kalendarium'!$L$379,4,FALSE))</f>
        <v/>
      </c>
      <c r="AC21" s="55" t="str">
        <f>IF(Z21=Kalenderbasis!$M$7,"Fronleichnam",IF(Z21=Kalenderbasis!$L$7,"Pfingstmontag",IF(Z21=Kalenderbasis!$K$7,"Pfingstsonntag",IF(Z21=Kalenderbasis!$J$7,"Christi Himmelfahrt",IF(Z21=Kalenderbasis!$G$7,"Ostermontag",IF(Z21=Kalenderbasis!$F$7,"Ostersonntag",IF(Z21=Kalenderbasis!$H$7,"Karfreitag",IF(Z21=Kalenderbasis!$I$7,"Gründonnerstag",IF(Z21=Kalenderbasis!$N$7,"Aschermittwoch",(VLOOKUP(Z21,Kalendarium!$H$2:'Kalendarium'!$L$379,3,FALSE)))))))))))</f>
        <v/>
      </c>
      <c r="AD21" s="60" t="str">
        <f>IF(VLOOKUP(Z21,Kalendarium!$H$2:'Kalendarium'!$U$379,14,FALSE)=0,"",VLOOKUP(Z21,Kalendarium!$H$2:'Kalendarium'!$U$379,14,FALSE))</f>
        <v>GR</v>
      </c>
      <c r="BL21">
        <f>IF(WEEKDAY(A21,2)=4,1+MAX(BL$4:BL20),0)</f>
        <v>0</v>
      </c>
      <c r="BM21">
        <f>IF(WEEKDAY(F21,2)=4,1+MAX(BM$4:BM20),0)</f>
        <v>0</v>
      </c>
      <c r="BN21">
        <f>IF(WEEKDAY(K21,2)=4,1+MAX(BN$4:BN20),0)</f>
        <v>0</v>
      </c>
      <c r="BO21">
        <f>IF(WEEKDAY(P21,2)=4,1+MAX(BO$4:BO20),0)</f>
        <v>0</v>
      </c>
      <c r="BP21">
        <f>IF(WEEKDAY(U21,2)=4,1+MAX(BP$4:BP20),0)</f>
        <v>0</v>
      </c>
      <c r="BQ21">
        <f>IF(WEEKDAY(Z21,2)=4,1+MAX(BQ$4:BQ20),0)</f>
        <v>0</v>
      </c>
      <c r="BR21">
        <f>IF(WEEKDAY(A54,2)=4,1+MAX(BR$4:BR20),0)</f>
        <v>0</v>
      </c>
      <c r="BS21">
        <f>IF(WEEKDAY(F54,2)=4,1+MAX(BS$4:BS20),0)</f>
        <v>0</v>
      </c>
      <c r="BT21">
        <f>IF(WEEKDAY(K54,2)=4,1+MAX(BT$4:BT20),0)</f>
        <v>3</v>
      </c>
      <c r="BU21">
        <f>IF(WEEKDAY(P54,2)=4,1+MAX(BU$4:BU20),0)</f>
        <v>0</v>
      </c>
      <c r="BV21">
        <f>IF(WEEKDAY(U54,2)=4,1+MAX(BV$4:BV20),0)</f>
        <v>0</v>
      </c>
      <c r="BW21">
        <f>IF(WEEKDAY(Z54,2)=4,1+MAX(BW$4:BW20),0)</f>
        <v>3</v>
      </c>
    </row>
    <row r="22" spans="1:75" x14ac:dyDescent="0.3">
      <c r="A22" s="54">
        <f t="shared" si="6"/>
        <v>45676</v>
      </c>
      <c r="B22" s="62">
        <f t="shared" si="0"/>
        <v>1</v>
      </c>
      <c r="C22" s="55" t="str">
        <f>IF(VLOOKUP(A22,Kalendarium!$H$2:'Kalendarium'!$L$379,4,FALSE)=0,"",VLOOKUP(A22,Kalendarium!$H$2:'Kalendarium'!$L$379,4,FALSE))</f>
        <v/>
      </c>
      <c r="D22" s="55">
        <f>VLOOKUP(A22,Kalendarium!$H$2:'Kalendarium'!$L$379,3,FALSE)</f>
        <v>0</v>
      </c>
      <c r="E22" s="56" t="str">
        <f>IF(VLOOKUP(A22,Kalendarium!$H$2:'Kalendarium'!$U$379,14,FALSE)=0,"",VLOOKUP(A22,Kalendarium!$H$2:'Kalendarium'!$U$379,14,FALSE))</f>
        <v/>
      </c>
      <c r="F22" s="54">
        <f t="shared" si="7"/>
        <v>45707</v>
      </c>
      <c r="G22" s="55">
        <f t="shared" si="1"/>
        <v>4</v>
      </c>
      <c r="H22" s="55" t="str">
        <f>IF(VLOOKUP(F22,Kalendarium!$H$2:'Kalendarium'!$L$379,4,FALSE)=0,"",VLOOKUP(F22,Kalendarium!$H$2:'Kalendarium'!$L$379,4,FALSE))</f>
        <v/>
      </c>
      <c r="I22" s="55" t="str">
        <f>IF(F22=Kalenderbasis!$M$7,"Fronleichnam",IF(F22=Kalenderbasis!$L$7,"Pfingstmontag",IF(F22=Kalenderbasis!$K$7,"Pfingstsonntag",IF(F22=Kalenderbasis!$J$7,"Christi Himmelfahrt",IF(F22=Kalenderbasis!$G$7,"Ostermontag",IF(F22=Kalenderbasis!$F$7,"Ostersonntag",IF(F22=Kalenderbasis!$H$7,"Karfreitag",IF(F22=Kalenderbasis!$I$7,"Gründonnerstag",IF(F22=Kalenderbasis!$N$7,"Aschermittwoch",(VLOOKUP(F22,Kalendarium!$H$2:'Kalendarium'!$L$379,3,FALSE)))))))))))</f>
        <v/>
      </c>
      <c r="J22" s="56" t="str">
        <f>IF(VLOOKUP(F22,Kalendarium!$H$2:'Kalendarium'!$U$379,14,FALSE)=0,"",VLOOKUP(F22,Kalendarium!$H$2:'Kalendarium'!$U$379,14,FALSE))</f>
        <v/>
      </c>
      <c r="K22" s="54">
        <f t="shared" si="8"/>
        <v>45735</v>
      </c>
      <c r="L22" s="55">
        <f t="shared" si="2"/>
        <v>4</v>
      </c>
      <c r="M22" s="55" t="str">
        <f>IF(VLOOKUP(K22,Kalendarium!$H$2:'Kalendarium'!$L$379,4,FALSE)=0,"",VLOOKUP(K22,Kalendarium!$H$2:'Kalendarium'!$L$379,4,FALSE))</f>
        <v/>
      </c>
      <c r="N22" s="55" t="str">
        <f>IF(K22=Kalenderbasis!$M$7,"Fronleichnam",IF(K22=Kalenderbasis!$L$7,"Pfingstmontag",IF(K22=Kalenderbasis!$K$7,"Pfingstsonntag",IF(K22=Kalenderbasis!$J$7,"Christi Himmelfahrt",IF(K22=Kalenderbasis!$G$7,"Ostermontag",IF(K22=Kalenderbasis!$F$7,"Ostersonntag",IF(K22=Kalenderbasis!$H$7,"Karfreitag",IF(K22=Kalenderbasis!$I$7,"Gründonnerstag",IF(K22=Kalenderbasis!$N$7,"Aschermittwoch",(VLOOKUP(K22,Kalendarium!$H$2:'Kalendarium'!$L$379,3,FALSE)))))))))))</f>
        <v/>
      </c>
      <c r="O22" s="56" t="str">
        <f>IF(VLOOKUP(K22,Kalendarium!$H$2:'Kalendarium'!$U$379,14,FALSE)=0,"",VLOOKUP(K22,Kalendarium!$H$2:'Kalendarium'!$U$379,14,FALSE))</f>
        <v/>
      </c>
      <c r="P22" s="54">
        <f t="shared" si="9"/>
        <v>45766</v>
      </c>
      <c r="Q22" s="55">
        <f t="shared" si="3"/>
        <v>7</v>
      </c>
      <c r="R22" s="55" t="str">
        <f>IF(VLOOKUP(P22,Kalendarium!$H$2:'Kalendarium'!$L$379,4,FALSE)=0,"",VLOOKUP(P22,Kalendarium!$H$2:'Kalendarium'!$L$379,4,FALSE))</f>
        <v/>
      </c>
      <c r="S22" s="55" t="str">
        <f>IF(P22=Kalenderbasis!$M$7,"Fronleichnam",IF(P22=Kalenderbasis!$L$7,"Pfingstmontag",IF(P22=Kalenderbasis!$K$7,"Pfingstsonntag",IF(P22=Kalenderbasis!$J$7,"Christi Himmelfahrt",IF(P22=Kalenderbasis!$G$7,"Ostermontag",IF(P22=Kalenderbasis!$F$7,"Ostersonntag",IF(P22=Kalenderbasis!$H$7,"Karfreitag",IF(P22=Kalenderbasis!$I$7,"Gründonnerstag",IF(P22=Kalenderbasis!$N$7,"Aschermittwoch",(VLOOKUP(P22,Kalendarium!$H$2:'Kalendarium'!$L$379,3,FALSE)))))))))))</f>
        <v/>
      </c>
      <c r="T22" s="56" t="str">
        <f>IF(VLOOKUP(P22,Kalendarium!$H$2:'Kalendarium'!$U$379,14,FALSE)=0,"",VLOOKUP(P22,Kalendarium!$H$2:'Kalendarium'!$U$379,14,FALSE))</f>
        <v/>
      </c>
      <c r="U22" s="54">
        <f t="shared" si="10"/>
        <v>45796</v>
      </c>
      <c r="V22" s="55">
        <f t="shared" si="4"/>
        <v>2</v>
      </c>
      <c r="W22" s="55" t="str">
        <f>IF(VLOOKUP(U22,Kalendarium!$H$2:'Kalendarium'!$L$379,4,FALSE)=0,"",VLOOKUP(U22,Kalendarium!$H$2:'Kalendarium'!$L$379,4,FALSE))</f>
        <v/>
      </c>
      <c r="X22" s="55" t="str">
        <f>IF(U22=Kalenderbasis!$M$7,"Fronleichnam",IF(U22=Kalenderbasis!$L$7,"Pfingstmontag",IF(U22=Kalenderbasis!$K$7,"Pfingstsonntag",IF(U22=Kalenderbasis!$J$7,"Christi Himmelfahrt",IF(U22=Kalenderbasis!$G$7,"Ostermontag",IF(U22=Kalenderbasis!$F$7,"Ostersonntag",IF(U22=Kalenderbasis!$H$7,"Karfreitag",IF(U22=Kalenderbasis!$I$7,"Gründonnerstag",IF(U22=Kalenderbasis!$N$7,"Aschermittwoch",(VLOOKUP(U22,Kalendarium!$H$2:'Kalendarium'!$L$379,3,FALSE)))))))))))</f>
        <v/>
      </c>
      <c r="Y22" s="56" t="str">
        <f>IF(VLOOKUP(U22,Kalendarium!$H$2:'Kalendarium'!$U$379,14,FALSE)=0,"",VLOOKUP(U22,Kalendarium!$H$2:'Kalendarium'!$U$379,14,FALSE))</f>
        <v/>
      </c>
      <c r="Z22" s="54">
        <f t="shared" si="11"/>
        <v>45827</v>
      </c>
      <c r="AA22" s="55">
        <f t="shared" si="5"/>
        <v>5</v>
      </c>
      <c r="AB22" s="55" t="str">
        <f>IF(VLOOKUP(Z22,Kalendarium!$H$2:'Kalendarium'!$L$379,4,FALSE)=0,"",VLOOKUP(Z22,Kalendarium!$H$2:'Kalendarium'!$L$379,4,FALSE))</f>
        <v/>
      </c>
      <c r="AC22" s="55" t="str">
        <f>IF(Z22=Kalenderbasis!$M$7,"Fronleichnam",IF(Z22=Kalenderbasis!$L$7,"Pfingstmontag",IF(Z22=Kalenderbasis!$K$7,"Pfingstsonntag",IF(Z22=Kalenderbasis!$J$7,"Christi Himmelfahrt",IF(Z22=Kalenderbasis!$G$7,"Ostermontag",IF(Z22=Kalenderbasis!$F$7,"Ostersonntag",IF(Z22=Kalenderbasis!$H$7,"Karfreitag",IF(Z22=Kalenderbasis!$I$7,"Gründonnerstag",IF(Z22=Kalenderbasis!$N$7,"Aschermittwoch",(VLOOKUP(Z22,Kalendarium!$H$2:'Kalendarium'!$L$379,3,FALSE)))))))))))</f>
        <v>Fronleichnam</v>
      </c>
      <c r="AD22" s="60" t="str">
        <f>IF(VLOOKUP(Z22,Kalendarium!$H$2:'Kalendarium'!$U$379,14,FALSE)=0,"",VLOOKUP(Z22,Kalendarium!$H$2:'Kalendarium'!$U$379,14,FALSE))</f>
        <v/>
      </c>
      <c r="BL22">
        <f>IF(WEEKDAY(A22,2)=4,1+MAX(BL$4:BL21),0)</f>
        <v>0</v>
      </c>
      <c r="BM22">
        <f>IF(WEEKDAY(F22,2)=4,1+MAX(BM$4:BM21),0)</f>
        <v>0</v>
      </c>
      <c r="BN22">
        <f>IF(WEEKDAY(K22,2)=4,1+MAX(BN$4:BN21),0)</f>
        <v>0</v>
      </c>
      <c r="BO22">
        <f>IF(WEEKDAY(P22,2)=4,1+MAX(BO$4:BO21),0)</f>
        <v>0</v>
      </c>
      <c r="BP22">
        <f>IF(WEEKDAY(U22,2)=4,1+MAX(BP$4:BP21),0)</f>
        <v>0</v>
      </c>
      <c r="BQ22">
        <f>IF(WEEKDAY(Z22,2)=4,1+MAX(BQ$4:BQ21),0)</f>
        <v>3</v>
      </c>
      <c r="BR22">
        <f>IF(WEEKDAY(A55,2)=4,1+MAX(BR$4:BR21),0)</f>
        <v>0</v>
      </c>
      <c r="BS22">
        <f>IF(WEEKDAY(F55,2)=4,1+MAX(BS$4:BS21),0)</f>
        <v>0</v>
      </c>
      <c r="BT22">
        <f>IF(WEEKDAY(K55,2)=4,1+MAX(BT$4:BT21),0)</f>
        <v>0</v>
      </c>
      <c r="BU22">
        <f>IF(WEEKDAY(P55,2)=4,1+MAX(BU$4:BU21),0)</f>
        <v>0</v>
      </c>
      <c r="BV22">
        <f>IF(WEEKDAY(U55,2)=4,1+MAX(BV$4:BV21),0)</f>
        <v>0</v>
      </c>
      <c r="BW22">
        <f>IF(WEEKDAY(Z55,2)=4,1+MAX(BW$4:BW21),0)</f>
        <v>0</v>
      </c>
    </row>
    <row r="23" spans="1:75" x14ac:dyDescent="0.3">
      <c r="A23" s="54">
        <f t="shared" si="6"/>
        <v>45677</v>
      </c>
      <c r="B23" s="62">
        <f t="shared" si="0"/>
        <v>2</v>
      </c>
      <c r="C23" s="55" t="str">
        <f>IF(VLOOKUP(A23,Kalendarium!$H$2:'Kalendarium'!$L$379,4,FALSE)=0,"",VLOOKUP(A23,Kalendarium!$H$2:'Kalendarium'!$L$379,4,FALSE))</f>
        <v/>
      </c>
      <c r="D23" s="55">
        <f>VLOOKUP(A23,Kalendarium!$H$2:'Kalendarium'!$L$379,3,FALSE)</f>
        <v>0</v>
      </c>
      <c r="E23" s="56" t="str">
        <f>IF(VLOOKUP(A23,Kalendarium!$H$2:'Kalendarium'!$U$379,14,FALSE)=0,"",VLOOKUP(A23,Kalendarium!$H$2:'Kalendarium'!$U$379,14,FALSE))</f>
        <v/>
      </c>
      <c r="F23" s="54">
        <f t="shared" si="7"/>
        <v>45708</v>
      </c>
      <c r="G23" s="55">
        <f t="shared" si="1"/>
        <v>5</v>
      </c>
      <c r="H23" s="55" t="str">
        <f>IF(VLOOKUP(F23,Kalendarium!$H$2:'Kalendarium'!$L$379,4,FALSE)=0,"",VLOOKUP(F23,Kalendarium!$H$2:'Kalendarium'!$L$379,4,FALSE))</f>
        <v>FK</v>
      </c>
      <c r="I23" s="55" t="str">
        <f>IF(F23=Kalenderbasis!$M$7,"Fronleichnam",IF(F23=Kalenderbasis!$L$7,"Pfingstmontag",IF(F23=Kalenderbasis!$K$7,"Pfingstsonntag",IF(F23=Kalenderbasis!$J$7,"Christi Himmelfahrt",IF(F23=Kalenderbasis!$G$7,"Ostermontag",IF(F23=Kalenderbasis!$F$7,"Ostersonntag",IF(F23=Kalenderbasis!$H$7,"Karfreitag",IF(F23=Kalenderbasis!$I$7,"Gründonnerstag",IF(F23=Kalenderbasis!$N$7,"Aschermittwoch",(VLOOKUP(F23,Kalendarium!$H$2:'Kalendarium'!$L$379,3,FALSE)))))))))))</f>
        <v>Burggraben</v>
      </c>
      <c r="J23" s="56" t="str">
        <f>IF(VLOOKUP(F23,Kalendarium!$H$2:'Kalendarium'!$U$379,14,FALSE)=0,"",VLOOKUP(F23,Kalendarium!$H$2:'Kalendarium'!$U$379,14,FALSE))</f>
        <v/>
      </c>
      <c r="K23" s="54">
        <f t="shared" si="8"/>
        <v>45736</v>
      </c>
      <c r="L23" s="55">
        <f t="shared" si="2"/>
        <v>5</v>
      </c>
      <c r="M23" s="55" t="str">
        <f>IF(VLOOKUP(K23,Kalendarium!$H$2:'Kalendarium'!$L$379,4,FALSE)=0,"",VLOOKUP(K23,Kalendarium!$H$2:'Kalendarium'!$L$379,4,FALSE))</f>
        <v>BF</v>
      </c>
      <c r="N23" s="55" t="str">
        <f>IF(K23=Kalenderbasis!$M$7,"Fronleichnam",IF(K23=Kalenderbasis!$L$7,"Pfingstmontag",IF(K23=Kalenderbasis!$K$7,"Pfingstsonntag",IF(K23=Kalenderbasis!$J$7,"Christi Himmelfahrt",IF(K23=Kalenderbasis!$G$7,"Ostermontag",IF(K23=Kalenderbasis!$F$7,"Ostersonntag",IF(K23=Kalenderbasis!$H$7,"Karfreitag",IF(K23=Kalenderbasis!$I$7,"Gründonnerstag",IF(K23=Kalenderbasis!$N$7,"Aschermittwoch",(VLOOKUP(K23,Kalendarium!$H$2:'Kalendarium'!$L$379,3,FALSE)))))))))))</f>
        <v>Aufnahme des Knappen Eric</v>
      </c>
      <c r="O23" s="56" t="str">
        <f>IF(VLOOKUP(K23,Kalendarium!$H$2:'Kalendarium'!$U$379,14,FALSE)=0,"",VLOOKUP(K23,Kalendarium!$H$2:'Kalendarium'!$U$379,14,FALSE))</f>
        <v/>
      </c>
      <c r="P23" s="54">
        <f t="shared" si="9"/>
        <v>45767</v>
      </c>
      <c r="Q23" s="55">
        <f t="shared" si="3"/>
        <v>1</v>
      </c>
      <c r="R23" s="55" t="str">
        <f>IF(VLOOKUP(P23,Kalendarium!$H$2:'Kalendarium'!$L$379,4,FALSE)=0,"",VLOOKUP(P23,Kalendarium!$H$2:'Kalendarium'!$L$379,4,FALSE))</f>
        <v/>
      </c>
      <c r="S23" s="55" t="str">
        <f>IF(P23=Kalenderbasis!$M$7,"Fronleichnam",IF(P23=Kalenderbasis!$L$7,"Pfingstmontag",IF(P23=Kalenderbasis!$K$7,"Pfingstsonntag",IF(P23=Kalenderbasis!$J$7,"Christi Himmelfahrt",IF(P23=Kalenderbasis!$G$7,"Ostermontag",IF(P23=Kalenderbasis!$F$7,"Ostersonntag",IF(P23=Kalenderbasis!$H$7,"Karfreitag",IF(P23=Kalenderbasis!$I$7,"Gründonnerstag",IF(P23=Kalenderbasis!$N$7,"Aschermittwoch",(VLOOKUP(P23,Kalendarium!$H$2:'Kalendarium'!$L$379,3,FALSE)))))))))))</f>
        <v>Ostersonntag</v>
      </c>
      <c r="T23" s="56" t="str">
        <f>IF(VLOOKUP(P23,Kalendarium!$H$2:'Kalendarium'!$U$379,14,FALSE)=0,"",VLOOKUP(P23,Kalendarium!$H$2:'Kalendarium'!$U$379,14,FALSE))</f>
        <v/>
      </c>
      <c r="U23" s="54">
        <f t="shared" si="10"/>
        <v>45797</v>
      </c>
      <c r="V23" s="55">
        <f t="shared" si="4"/>
        <v>3</v>
      </c>
      <c r="W23" s="55" t="str">
        <f>IF(VLOOKUP(U23,Kalendarium!$H$2:'Kalendarium'!$L$379,4,FALSE)=0,"",VLOOKUP(U23,Kalendarium!$H$2:'Kalendarium'!$L$379,4,FALSE))</f>
        <v/>
      </c>
      <c r="X23" s="55" t="str">
        <f>IF(U23=Kalenderbasis!$M$7,"Fronleichnam",IF(U23=Kalenderbasis!$L$7,"Pfingstmontag",IF(U23=Kalenderbasis!$K$7,"Pfingstsonntag",IF(U23=Kalenderbasis!$J$7,"Christi Himmelfahrt",IF(U23=Kalenderbasis!$G$7,"Ostermontag",IF(U23=Kalenderbasis!$F$7,"Ostersonntag",IF(U23=Kalenderbasis!$H$7,"Karfreitag",IF(U23=Kalenderbasis!$I$7,"Gründonnerstag",IF(U23=Kalenderbasis!$N$7,"Aschermittwoch",(VLOOKUP(U23,Kalendarium!$H$2:'Kalendarium'!$L$379,3,FALSE)))))))))))</f>
        <v/>
      </c>
      <c r="Y23" s="56" t="str">
        <f>IF(VLOOKUP(U23,Kalendarium!$H$2:'Kalendarium'!$U$379,14,FALSE)=0,"",VLOOKUP(U23,Kalendarium!$H$2:'Kalendarium'!$U$379,14,FALSE))</f>
        <v/>
      </c>
      <c r="Z23" s="54">
        <f t="shared" si="11"/>
        <v>45828</v>
      </c>
      <c r="AA23" s="55">
        <f t="shared" si="5"/>
        <v>6</v>
      </c>
      <c r="AB23" s="55" t="str">
        <f>IF(VLOOKUP(Z23,Kalendarium!$H$2:'Kalendarium'!$L$379,4,FALSE)=0,"",VLOOKUP(Z23,Kalendarium!$H$2:'Kalendarium'!$L$379,4,FALSE))</f>
        <v/>
      </c>
      <c r="AC23" s="55" t="str">
        <f>IF(Z23=Kalenderbasis!$M$7,"Fronleichnam",IF(Z23=Kalenderbasis!$L$7,"Pfingstmontag",IF(Z23=Kalenderbasis!$K$7,"Pfingstsonntag",IF(Z23=Kalenderbasis!$J$7,"Christi Himmelfahrt",IF(Z23=Kalenderbasis!$G$7,"Ostermontag",IF(Z23=Kalenderbasis!$F$7,"Ostersonntag",IF(Z23=Kalenderbasis!$H$7,"Karfreitag",IF(Z23=Kalenderbasis!$I$7,"Gründonnerstag",IF(Z23=Kalenderbasis!$N$7,"Aschermittwoch",(VLOOKUP(Z23,Kalendarium!$H$2:'Kalendarium'!$L$379,3,FALSE)))))))))))</f>
        <v/>
      </c>
      <c r="AD23" s="60" t="str">
        <f>IF(VLOOKUP(Z23,Kalendarium!$H$2:'Kalendarium'!$U$379,14,FALSE)=0,"",VLOOKUP(Z23,Kalendarium!$H$2:'Kalendarium'!$U$379,14,FALSE))</f>
        <v/>
      </c>
      <c r="BL23">
        <f>IF(WEEKDAY(A23,2)=4,1+MAX(BL$4:BL22),0)</f>
        <v>0</v>
      </c>
      <c r="BM23">
        <f>IF(WEEKDAY(F23,2)=4,1+MAX(BM$4:BM22),0)</f>
        <v>3</v>
      </c>
      <c r="BN23">
        <f>IF(WEEKDAY(K23,2)=4,1+MAX(BN$4:BN22),0)</f>
        <v>3</v>
      </c>
      <c r="BO23">
        <f>IF(WEEKDAY(P23,2)=4,1+MAX(BO$4:BO22),0)</f>
        <v>0</v>
      </c>
      <c r="BP23">
        <f>IF(WEEKDAY(U23,2)=4,1+MAX(BP$4:BP22),0)</f>
        <v>0</v>
      </c>
      <c r="BQ23">
        <f>IF(WEEKDAY(Z23,2)=4,1+MAX(BQ$4:BQ22),0)</f>
        <v>0</v>
      </c>
      <c r="BR23">
        <f>IF(WEEKDAY(A56,2)=4,1+MAX(BR$4:BR22),0)</f>
        <v>0</v>
      </c>
      <c r="BS23">
        <f>IF(WEEKDAY(F56,2)=4,1+MAX(BS$4:BS22),0)</f>
        <v>0</v>
      </c>
      <c r="BT23">
        <f>IF(WEEKDAY(K56,2)=4,1+MAX(BT$4:BT22),0)</f>
        <v>0</v>
      </c>
      <c r="BU23">
        <f>IF(WEEKDAY(P56,2)=4,1+MAX(BU$4:BU22),0)</f>
        <v>0</v>
      </c>
      <c r="BV23">
        <f>IF(WEEKDAY(U56,2)=4,1+MAX(BV$4:BV22),0)</f>
        <v>3</v>
      </c>
      <c r="BW23">
        <f>IF(WEEKDAY(Z56,2)=4,1+MAX(BW$4:BW22),0)</f>
        <v>0</v>
      </c>
    </row>
    <row r="24" spans="1:75" x14ac:dyDescent="0.3">
      <c r="A24" s="54">
        <f t="shared" si="6"/>
        <v>45678</v>
      </c>
      <c r="B24" s="62">
        <f t="shared" si="0"/>
        <v>3</v>
      </c>
      <c r="C24" s="55" t="str">
        <f>IF(VLOOKUP(A24,Kalendarium!$H$2:'Kalendarium'!$L$379,4,FALSE)=0,"",VLOOKUP(A24,Kalendarium!$H$2:'Kalendarium'!$L$379,4,FALSE))</f>
        <v/>
      </c>
      <c r="D24" s="55">
        <f>VLOOKUP(A24,Kalendarium!$H$2:'Kalendarium'!$L$379,3,FALSE)</f>
        <v>0</v>
      </c>
      <c r="E24" s="56" t="str">
        <f>IF(VLOOKUP(A24,Kalendarium!$H$2:'Kalendarium'!$U$379,14,FALSE)=0,"",VLOOKUP(A24,Kalendarium!$H$2:'Kalendarium'!$U$379,14,FALSE))</f>
        <v/>
      </c>
      <c r="F24" s="54">
        <f t="shared" si="7"/>
        <v>45709</v>
      </c>
      <c r="G24" s="55">
        <f t="shared" si="1"/>
        <v>6</v>
      </c>
      <c r="H24" s="55" t="str">
        <f>IF(VLOOKUP(F24,Kalendarium!$H$2:'Kalendarium'!$L$379,4,FALSE)=0,"",VLOOKUP(F24,Kalendarium!$H$2:'Kalendarium'!$L$379,4,FALSE))</f>
        <v/>
      </c>
      <c r="I24" s="55" t="str">
        <f>IF(F24=Kalenderbasis!$M$7,"Fronleichnam",IF(F24=Kalenderbasis!$L$7,"Pfingstmontag",IF(F24=Kalenderbasis!$K$7,"Pfingstsonntag",IF(F24=Kalenderbasis!$J$7,"Christi Himmelfahrt",IF(F24=Kalenderbasis!$G$7,"Ostermontag",IF(F24=Kalenderbasis!$F$7,"Ostersonntag",IF(F24=Kalenderbasis!$H$7,"Karfreitag",IF(F24=Kalenderbasis!$I$7,"Gründonnerstag",IF(F24=Kalenderbasis!$N$7,"Aschermittwoch",(VLOOKUP(F24,Kalendarium!$H$2:'Kalendarium'!$L$379,3,FALSE)))))))))))</f>
        <v/>
      </c>
      <c r="J24" s="56" t="str">
        <f>IF(VLOOKUP(F24,Kalendarium!$H$2:'Kalendarium'!$U$379,14,FALSE)=0,"",VLOOKUP(F24,Kalendarium!$H$2:'Kalendarium'!$U$379,14,FALSE))</f>
        <v/>
      </c>
      <c r="K24" s="54">
        <f t="shared" si="8"/>
        <v>45737</v>
      </c>
      <c r="L24" s="55">
        <f t="shared" si="2"/>
        <v>6</v>
      </c>
      <c r="M24" s="55" t="str">
        <f>IF(VLOOKUP(K24,Kalendarium!$H$2:'Kalendarium'!$L$379,4,FALSE)=0,"",VLOOKUP(K24,Kalendarium!$H$2:'Kalendarium'!$L$379,4,FALSE))</f>
        <v/>
      </c>
      <c r="N24" s="55" t="str">
        <f>IF(K24=Kalenderbasis!$M$7,"Fronleichnam",IF(K24=Kalenderbasis!$L$7,"Pfingstmontag",IF(K24=Kalenderbasis!$K$7,"Pfingstsonntag",IF(K24=Kalenderbasis!$J$7,"Christi Himmelfahrt",IF(K24=Kalenderbasis!$G$7,"Ostermontag",IF(K24=Kalenderbasis!$F$7,"Ostersonntag",IF(K24=Kalenderbasis!$H$7,"Karfreitag",IF(K24=Kalenderbasis!$I$7,"Gründonnerstag",IF(K24=Kalenderbasis!$N$7,"Aschermittwoch",(VLOOKUP(K24,Kalendarium!$H$2:'Kalendarium'!$L$379,3,FALSE)))))))))))</f>
        <v/>
      </c>
      <c r="O24" s="56" t="str">
        <f>IF(VLOOKUP(K24,Kalendarium!$H$2:'Kalendarium'!$U$379,14,FALSE)=0,"",VLOOKUP(K24,Kalendarium!$H$2:'Kalendarium'!$U$379,14,FALSE))</f>
        <v/>
      </c>
      <c r="P24" s="54">
        <f t="shared" si="9"/>
        <v>45768</v>
      </c>
      <c r="Q24" s="55">
        <f t="shared" si="3"/>
        <v>2</v>
      </c>
      <c r="R24" s="55" t="str">
        <f>IF(VLOOKUP(P24,Kalendarium!$H$2:'Kalendarium'!$L$379,4,FALSE)=0,"",VLOOKUP(P24,Kalendarium!$H$2:'Kalendarium'!$L$379,4,FALSE))</f>
        <v/>
      </c>
      <c r="S24" s="55" t="str">
        <f>IF(P24=Kalenderbasis!$M$7,"Fronleichnam",IF(P24=Kalenderbasis!$L$7,"Pfingstmontag",IF(P24=Kalenderbasis!$K$7,"Pfingstsonntag",IF(P24=Kalenderbasis!$J$7,"Christi Himmelfahrt",IF(P24=Kalenderbasis!$G$7,"Ostermontag",IF(P24=Kalenderbasis!$F$7,"Ostersonntag",IF(P24=Kalenderbasis!$H$7,"Karfreitag",IF(P24=Kalenderbasis!$I$7,"Gründonnerstag",IF(P24=Kalenderbasis!$N$7,"Aschermittwoch",(VLOOKUP(P24,Kalendarium!$H$2:'Kalendarium'!$L$379,3,FALSE)))))))))))</f>
        <v>Ostermontag</v>
      </c>
      <c r="T24" s="56" t="str">
        <f>IF(VLOOKUP(P24,Kalendarium!$H$2:'Kalendarium'!$U$379,14,FALSE)=0,"",VLOOKUP(P24,Kalendarium!$H$2:'Kalendarium'!$U$379,14,FALSE))</f>
        <v/>
      </c>
      <c r="U24" s="54">
        <f t="shared" si="10"/>
        <v>45798</v>
      </c>
      <c r="V24" s="55">
        <f t="shared" si="4"/>
        <v>4</v>
      </c>
      <c r="W24" s="55" t="str">
        <f>IF(VLOOKUP(U24,Kalendarium!$H$2:'Kalendarium'!$L$379,4,FALSE)=0,"",VLOOKUP(U24,Kalendarium!$H$2:'Kalendarium'!$L$379,4,FALSE))</f>
        <v/>
      </c>
      <c r="X24" s="55" t="str">
        <f>IF(U24=Kalenderbasis!$M$7,"Fronleichnam",IF(U24=Kalenderbasis!$L$7,"Pfingstmontag",IF(U24=Kalenderbasis!$K$7,"Pfingstsonntag",IF(U24=Kalenderbasis!$J$7,"Christi Himmelfahrt",IF(U24=Kalenderbasis!$G$7,"Ostermontag",IF(U24=Kalenderbasis!$F$7,"Ostersonntag",IF(U24=Kalenderbasis!$H$7,"Karfreitag",IF(U24=Kalenderbasis!$I$7,"Gründonnerstag",IF(U24=Kalenderbasis!$N$7,"Aschermittwoch",(VLOOKUP(U24,Kalendarium!$H$2:'Kalendarium'!$L$379,3,FALSE)))))))))))</f>
        <v/>
      </c>
      <c r="Y24" s="56" t="str">
        <f>IF(VLOOKUP(U24,Kalendarium!$H$2:'Kalendarium'!$U$379,14,FALSE)=0,"",VLOOKUP(U24,Kalendarium!$H$2:'Kalendarium'!$U$379,14,FALSE))</f>
        <v/>
      </c>
      <c r="Z24" s="54">
        <f t="shared" si="11"/>
        <v>45829</v>
      </c>
      <c r="AA24" s="55">
        <f t="shared" si="5"/>
        <v>7</v>
      </c>
      <c r="AB24" s="55" t="str">
        <f>IF(VLOOKUP(Z24,Kalendarium!$H$2:'Kalendarium'!$L$379,4,FALSE)=0,"",VLOOKUP(Z24,Kalendarium!$H$2:'Kalendarium'!$L$379,4,FALSE))</f>
        <v/>
      </c>
      <c r="AC24" s="55" t="str">
        <f>IF(Z24=Kalenderbasis!$M$7,"Fronleichnam",IF(Z24=Kalenderbasis!$L$7,"Pfingstmontag",IF(Z24=Kalenderbasis!$K$7,"Pfingstsonntag",IF(Z24=Kalenderbasis!$J$7,"Christi Himmelfahrt",IF(Z24=Kalenderbasis!$G$7,"Ostermontag",IF(Z24=Kalenderbasis!$F$7,"Ostersonntag",IF(Z24=Kalenderbasis!$H$7,"Karfreitag",IF(Z24=Kalenderbasis!$I$7,"Gründonnerstag",IF(Z24=Kalenderbasis!$N$7,"Aschermittwoch",(VLOOKUP(Z24,Kalendarium!$H$2:'Kalendarium'!$L$379,3,FALSE)))))))))))</f>
        <v/>
      </c>
      <c r="AD24" s="60" t="str">
        <f>IF(VLOOKUP(Z24,Kalendarium!$H$2:'Kalendarium'!$U$379,14,FALSE)=0,"",VLOOKUP(Z24,Kalendarium!$H$2:'Kalendarium'!$U$379,14,FALSE))</f>
        <v/>
      </c>
      <c r="BL24">
        <f>IF(WEEKDAY(A24,2)=4,1+MAX(BL$4:BL23),0)</f>
        <v>0</v>
      </c>
      <c r="BM24">
        <f>IF(WEEKDAY(F24,2)=4,1+MAX(BM$4:BM23),0)</f>
        <v>0</v>
      </c>
      <c r="BN24">
        <f>IF(WEEKDAY(K24,2)=4,1+MAX(BN$4:BN23),0)</f>
        <v>0</v>
      </c>
      <c r="BO24">
        <f>IF(WEEKDAY(P24,2)=4,1+MAX(BO$4:BO23),0)</f>
        <v>0</v>
      </c>
      <c r="BP24">
        <f>IF(WEEKDAY(U24,2)=4,1+MAX(BP$4:BP23),0)</f>
        <v>0</v>
      </c>
      <c r="BQ24">
        <f>IF(WEEKDAY(Z24,2)=4,1+MAX(BQ$4:BQ23),0)</f>
        <v>0</v>
      </c>
      <c r="BR24">
        <f>IF(WEEKDAY(A57,2)=4,1+MAX(BR$4:BR23),0)</f>
        <v>0</v>
      </c>
      <c r="BS24">
        <f>IF(WEEKDAY(F57,2)=4,1+MAX(BS$4:BS23),0)</f>
        <v>3</v>
      </c>
      <c r="BT24">
        <f>IF(WEEKDAY(K57,2)=4,1+MAX(BT$4:BT23),0)</f>
        <v>0</v>
      </c>
      <c r="BU24">
        <f>IF(WEEKDAY(P57,2)=4,1+MAX(BU$4:BU23),0)</f>
        <v>0</v>
      </c>
      <c r="BV24">
        <f>IF(WEEKDAY(U57,2)=4,1+MAX(BV$4:BV23),0)</f>
        <v>0</v>
      </c>
      <c r="BW24">
        <f>IF(WEEKDAY(Z57,2)=4,1+MAX(BW$4:BW23),0)</f>
        <v>0</v>
      </c>
    </row>
    <row r="25" spans="1:75" x14ac:dyDescent="0.3">
      <c r="A25" s="54">
        <f t="shared" si="6"/>
        <v>45679</v>
      </c>
      <c r="B25" s="62">
        <f t="shared" si="0"/>
        <v>4</v>
      </c>
      <c r="C25" s="55" t="str">
        <f>IF(VLOOKUP(A25,Kalendarium!$H$2:'Kalendarium'!$L$379,4,FALSE)=0,"",VLOOKUP(A25,Kalendarium!$H$2:'Kalendarium'!$L$379,4,FALSE))</f>
        <v/>
      </c>
      <c r="D25" s="55" t="str">
        <f>VLOOKUP(A25,Kalendarium!$H$2:'Kalendarium'!$L$379,3,FALSE)</f>
        <v/>
      </c>
      <c r="E25" s="56" t="str">
        <f>IF(VLOOKUP(A25,Kalendarium!$H$2:'Kalendarium'!$U$379,14,FALSE)=0,"",VLOOKUP(A25,Kalendarium!$H$2:'Kalendarium'!$U$379,14,FALSE))</f>
        <v/>
      </c>
      <c r="F25" s="54">
        <f t="shared" si="7"/>
        <v>45710</v>
      </c>
      <c r="G25" s="55">
        <f t="shared" si="1"/>
        <v>7</v>
      </c>
      <c r="H25" s="55" t="str">
        <f>IF(VLOOKUP(F25,Kalendarium!$H$2:'Kalendarium'!$L$379,4,FALSE)=0,"",VLOOKUP(F25,Kalendarium!$H$2:'Kalendarium'!$L$379,4,FALSE))</f>
        <v/>
      </c>
      <c r="I25" s="55" t="str">
        <f>IF(F25=Kalenderbasis!$M$7,"Fronleichnam",IF(F25=Kalenderbasis!$L$7,"Pfingstmontag",IF(F25=Kalenderbasis!$K$7,"Pfingstsonntag",IF(F25=Kalenderbasis!$J$7,"Christi Himmelfahrt",IF(F25=Kalenderbasis!$G$7,"Ostermontag",IF(F25=Kalenderbasis!$F$7,"Ostersonntag",IF(F25=Kalenderbasis!$H$7,"Karfreitag",IF(F25=Kalenderbasis!$I$7,"Gründonnerstag",IF(F25=Kalenderbasis!$N$7,"Aschermittwoch",(VLOOKUP(F25,Kalendarium!$H$2:'Kalendarium'!$L$379,3,FALSE)))))))))))</f>
        <v/>
      </c>
      <c r="J25" s="56" t="str">
        <f>IF(VLOOKUP(F25,Kalendarium!$H$2:'Kalendarium'!$U$379,14,FALSE)=0,"",VLOOKUP(F25,Kalendarium!$H$2:'Kalendarium'!$U$379,14,FALSE))</f>
        <v>BF</v>
      </c>
      <c r="K25" s="54">
        <f t="shared" si="8"/>
        <v>45738</v>
      </c>
      <c r="L25" s="55">
        <f t="shared" si="2"/>
        <v>7</v>
      </c>
      <c r="M25" s="55" t="str">
        <f>IF(VLOOKUP(K25,Kalendarium!$H$2:'Kalendarium'!$L$379,4,FALSE)=0,"",VLOOKUP(K25,Kalendarium!$H$2:'Kalendarium'!$L$379,4,FALSE))</f>
        <v/>
      </c>
      <c r="N25" s="55" t="str">
        <f>IF(K25=Kalenderbasis!$M$7,"Fronleichnam",IF(K25=Kalenderbasis!$L$7,"Pfingstmontag",IF(K25=Kalenderbasis!$K$7,"Pfingstsonntag",IF(K25=Kalenderbasis!$J$7,"Christi Himmelfahrt",IF(K25=Kalenderbasis!$G$7,"Ostermontag",IF(K25=Kalenderbasis!$F$7,"Ostersonntag",IF(K25=Kalenderbasis!$H$7,"Karfreitag",IF(K25=Kalenderbasis!$I$7,"Gründonnerstag",IF(K25=Kalenderbasis!$N$7,"Aschermittwoch",(VLOOKUP(K25,Kalendarium!$H$2:'Kalendarium'!$L$379,3,FALSE)))))))))))</f>
        <v/>
      </c>
      <c r="O25" s="56" t="str">
        <f>IF(VLOOKUP(K25,Kalendarium!$H$2:'Kalendarium'!$U$379,14,FALSE)=0,"",VLOOKUP(K25,Kalendarium!$H$2:'Kalendarium'!$U$379,14,FALSE))</f>
        <v/>
      </c>
      <c r="P25" s="54">
        <f t="shared" si="9"/>
        <v>45769</v>
      </c>
      <c r="Q25" s="55">
        <f t="shared" si="3"/>
        <v>3</v>
      </c>
      <c r="R25" s="55" t="str">
        <f>IF(VLOOKUP(P25,Kalendarium!$H$2:'Kalendarium'!$L$379,4,FALSE)=0,"",VLOOKUP(P25,Kalendarium!$H$2:'Kalendarium'!$L$379,4,FALSE))</f>
        <v/>
      </c>
      <c r="S25" s="55" t="str">
        <f>IF(P25=Kalenderbasis!$M$7,"Fronleichnam",IF(P25=Kalenderbasis!$L$7,"Pfingstmontag",IF(P25=Kalenderbasis!$K$7,"Pfingstsonntag",IF(P25=Kalenderbasis!$J$7,"Christi Himmelfahrt",IF(P25=Kalenderbasis!$G$7,"Ostermontag",IF(P25=Kalenderbasis!$F$7,"Ostersonntag",IF(P25=Kalenderbasis!$H$7,"Karfreitag",IF(P25=Kalenderbasis!$I$7,"Gründonnerstag",IF(P25=Kalenderbasis!$N$7,"Aschermittwoch",(VLOOKUP(P25,Kalendarium!$H$2:'Kalendarium'!$L$379,3,FALSE)))))))))))</f>
        <v/>
      </c>
      <c r="T25" s="56" t="str">
        <f>IF(VLOOKUP(P25,Kalendarium!$H$2:'Kalendarium'!$U$379,14,FALSE)=0,"",VLOOKUP(P25,Kalendarium!$H$2:'Kalendarium'!$U$379,14,FALSE))</f>
        <v/>
      </c>
      <c r="U25" s="54">
        <f t="shared" si="10"/>
        <v>45799</v>
      </c>
      <c r="V25" s="55">
        <f t="shared" si="4"/>
        <v>5</v>
      </c>
      <c r="W25" s="55" t="str">
        <f>IF(VLOOKUP(U25,Kalendarium!$H$2:'Kalendarium'!$L$379,4,FALSE)=0,"",VLOOKUP(U25,Kalendarium!$H$2:'Kalendarium'!$L$379,4,FALSE))</f>
        <v>FK</v>
      </c>
      <c r="X25" s="55" t="str">
        <f>IF(U25=Kalenderbasis!$M$7,"Fronleichnam",IF(U25=Kalenderbasis!$L$7,"Pfingstmontag",IF(U25=Kalenderbasis!$K$7,"Pfingstsonntag",IF(U25=Kalenderbasis!$J$7,"Christi Himmelfahrt",IF(U25=Kalenderbasis!$G$7,"Ostermontag",IF(U25=Kalenderbasis!$F$7,"Ostersonntag",IF(U25=Kalenderbasis!$H$7,"Karfreitag",IF(U25=Kalenderbasis!$I$7,"Gründonnerstag",IF(U25=Kalenderbasis!$N$7,"Aschermittwoch",(VLOOKUP(U25,Kalendarium!$H$2:'Kalendarium'!$L$379,3,FALSE)))))))))))</f>
        <v>Burggraben</v>
      </c>
      <c r="Y25" s="56" t="str">
        <f>IF(VLOOKUP(U25,Kalendarium!$H$2:'Kalendarium'!$U$379,14,FALSE)=0,"",VLOOKUP(U25,Kalendarium!$H$2:'Kalendarium'!$U$379,14,FALSE))</f>
        <v/>
      </c>
      <c r="Z25" s="54">
        <f t="shared" si="11"/>
        <v>45830</v>
      </c>
      <c r="AA25" s="55">
        <f t="shared" si="5"/>
        <v>1</v>
      </c>
      <c r="AB25" s="55" t="str">
        <f>IF(VLOOKUP(Z25,Kalendarium!$H$2:'Kalendarium'!$L$379,4,FALSE)=0,"",VLOOKUP(Z25,Kalendarium!$H$2:'Kalendarium'!$L$379,4,FALSE))</f>
        <v/>
      </c>
      <c r="AC25" s="55" t="str">
        <f>IF(Z25=Kalenderbasis!$M$7,"Fronleichnam",IF(Z25=Kalenderbasis!$L$7,"Pfingstmontag",IF(Z25=Kalenderbasis!$K$7,"Pfingstsonntag",IF(Z25=Kalenderbasis!$J$7,"Christi Himmelfahrt",IF(Z25=Kalenderbasis!$G$7,"Ostermontag",IF(Z25=Kalenderbasis!$F$7,"Ostersonntag",IF(Z25=Kalenderbasis!$H$7,"Karfreitag",IF(Z25=Kalenderbasis!$I$7,"Gründonnerstag",IF(Z25=Kalenderbasis!$N$7,"Aschermittwoch",(VLOOKUP(Z25,Kalendarium!$H$2:'Kalendarium'!$L$379,3,FALSE)))))))))))</f>
        <v/>
      </c>
      <c r="AD25" s="60" t="str">
        <f>IF(VLOOKUP(Z25,Kalendarium!$H$2:'Kalendarium'!$U$379,14,FALSE)=0,"",VLOOKUP(Z25,Kalendarium!$H$2:'Kalendarium'!$U$379,14,FALSE))</f>
        <v/>
      </c>
      <c r="BL25">
        <f>IF(WEEKDAY(A25,2)=4,1+MAX(BL$4:BL24),0)</f>
        <v>0</v>
      </c>
      <c r="BM25">
        <f>IF(WEEKDAY(F25,2)=4,1+MAX(BM$4:BM24),0)</f>
        <v>0</v>
      </c>
      <c r="BN25">
        <f>IF(WEEKDAY(K25,2)=4,1+MAX(BN$4:BN24),0)</f>
        <v>0</v>
      </c>
      <c r="BO25">
        <f>IF(WEEKDAY(P25,2)=4,1+MAX(BO$4:BO24),0)</f>
        <v>0</v>
      </c>
      <c r="BP25">
        <f>IF(WEEKDAY(U25,2)=4,1+MAX(BP$4:BP24),0)</f>
        <v>4</v>
      </c>
      <c r="BQ25">
        <f>IF(WEEKDAY(Z25,2)=4,1+MAX(BQ$4:BQ24),0)</f>
        <v>0</v>
      </c>
      <c r="BR25">
        <f>IF(WEEKDAY(A58,2)=4,1+MAX(BR$4:BR24),0)</f>
        <v>0</v>
      </c>
      <c r="BS25">
        <f>IF(WEEKDAY(F58,2)=4,1+MAX(BS$4:BS24),0)</f>
        <v>0</v>
      </c>
      <c r="BT25">
        <f>IF(WEEKDAY(K58,2)=4,1+MAX(BT$4:BT24),0)</f>
        <v>0</v>
      </c>
      <c r="BU25">
        <f>IF(WEEKDAY(P58,2)=4,1+MAX(BU$4:BU24),0)</f>
        <v>0</v>
      </c>
      <c r="BV25">
        <f>IF(WEEKDAY(U58,2)=4,1+MAX(BV$4:BV24),0)</f>
        <v>0</v>
      </c>
      <c r="BW25">
        <f>IF(WEEKDAY(Z58,2)=4,1+MAX(BW$4:BW24),0)</f>
        <v>0</v>
      </c>
    </row>
    <row r="26" spans="1:75" x14ac:dyDescent="0.3">
      <c r="A26" s="54">
        <f t="shared" si="6"/>
        <v>45680</v>
      </c>
      <c r="B26" s="62">
        <f t="shared" si="0"/>
        <v>5</v>
      </c>
      <c r="C26" s="55" t="str">
        <f>IF(VLOOKUP(A26,Kalendarium!$H$2:'Kalendarium'!$L$379,4,FALSE)=0,"",VLOOKUP(A26,Kalendarium!$H$2:'Kalendarium'!$L$379,4,FALSE))</f>
        <v>GR</v>
      </c>
      <c r="D26" s="55" t="str">
        <f>VLOOKUP(A26,Kalendarium!$H$2:'Kalendarium'!$L$379,3,FALSE)</f>
        <v>Aufnahme des Knappen Johann Wolfgang</v>
      </c>
      <c r="E26" s="56" t="str">
        <f>IF(VLOOKUP(A26,Kalendarium!$H$2:'Kalendarium'!$U$379,14,FALSE)=0,"",VLOOKUP(A26,Kalendarium!$H$2:'Kalendarium'!$U$379,14,FALSE))</f>
        <v/>
      </c>
      <c r="F26" s="54">
        <f t="shared" si="7"/>
        <v>45711</v>
      </c>
      <c r="G26" s="55">
        <f t="shared" si="1"/>
        <v>1</v>
      </c>
      <c r="H26" s="55" t="str">
        <f>IF(VLOOKUP(F26,Kalendarium!$H$2:'Kalendarium'!$L$379,4,FALSE)=0,"",VLOOKUP(F26,Kalendarium!$H$2:'Kalendarium'!$L$379,4,FALSE))</f>
        <v/>
      </c>
      <c r="I26" s="55" t="str">
        <f>IF(F26=Kalenderbasis!$M$7,"Fronleichnam",IF(F26=Kalenderbasis!$L$7,"Pfingstmontag",IF(F26=Kalenderbasis!$K$7,"Pfingstsonntag",IF(F26=Kalenderbasis!$J$7,"Christi Himmelfahrt",IF(F26=Kalenderbasis!$G$7,"Ostermontag",IF(F26=Kalenderbasis!$F$7,"Ostersonntag",IF(F26=Kalenderbasis!$H$7,"Karfreitag",IF(F26=Kalenderbasis!$I$7,"Gründonnerstag",IF(F26=Kalenderbasis!$N$7,"Aschermittwoch",(VLOOKUP(F26,Kalendarium!$H$2:'Kalendarium'!$L$379,3,FALSE)))))))))))</f>
        <v/>
      </c>
      <c r="J26" s="56" t="str">
        <f>IF(VLOOKUP(F26,Kalendarium!$H$2:'Kalendarium'!$U$379,14,FALSE)=0,"",VLOOKUP(F26,Kalendarium!$H$2:'Kalendarium'!$U$379,14,FALSE))</f>
        <v/>
      </c>
      <c r="K26" s="54">
        <f t="shared" si="8"/>
        <v>45739</v>
      </c>
      <c r="L26" s="55">
        <f t="shared" si="2"/>
        <v>1</v>
      </c>
      <c r="M26" s="55" t="str">
        <f>IF(VLOOKUP(K26,Kalendarium!$H$2:'Kalendarium'!$L$379,4,FALSE)=0,"",VLOOKUP(K26,Kalendarium!$H$2:'Kalendarium'!$L$379,4,FALSE))</f>
        <v/>
      </c>
      <c r="N26" s="55" t="str">
        <f>IF(K26=Kalenderbasis!$M$7,"Fronleichnam",IF(K26=Kalenderbasis!$L$7,"Pfingstmontag",IF(K26=Kalenderbasis!$K$7,"Pfingstsonntag",IF(K26=Kalenderbasis!$J$7,"Christi Himmelfahrt",IF(K26=Kalenderbasis!$G$7,"Ostermontag",IF(K26=Kalenderbasis!$F$7,"Ostersonntag",IF(K26=Kalenderbasis!$H$7,"Karfreitag",IF(K26=Kalenderbasis!$I$7,"Gründonnerstag",IF(K26=Kalenderbasis!$N$7,"Aschermittwoch",(VLOOKUP(K26,Kalendarium!$H$2:'Kalendarium'!$L$379,3,FALSE)))))))))))</f>
        <v/>
      </c>
      <c r="O26" s="56" t="str">
        <f>IF(VLOOKUP(K26,Kalendarium!$H$2:'Kalendarium'!$U$379,14,FALSE)=0,"",VLOOKUP(K26,Kalendarium!$H$2:'Kalendarium'!$U$379,14,FALSE))</f>
        <v/>
      </c>
      <c r="P26" s="54">
        <f t="shared" si="9"/>
        <v>45770</v>
      </c>
      <c r="Q26" s="55">
        <f t="shared" si="3"/>
        <v>4</v>
      </c>
      <c r="R26" s="55" t="str">
        <f>IF(VLOOKUP(P26,Kalendarium!$H$2:'Kalendarium'!$L$379,4,FALSE)=0,"",VLOOKUP(P26,Kalendarium!$H$2:'Kalendarium'!$L$379,4,FALSE))</f>
        <v/>
      </c>
      <c r="S26" s="55" t="str">
        <f>IF(P26=Kalenderbasis!$M$7,"Fronleichnam",IF(P26=Kalenderbasis!$L$7,"Pfingstmontag",IF(P26=Kalenderbasis!$K$7,"Pfingstsonntag",IF(P26=Kalenderbasis!$J$7,"Christi Himmelfahrt",IF(P26=Kalenderbasis!$G$7,"Ostermontag",IF(P26=Kalenderbasis!$F$7,"Ostersonntag",IF(P26=Kalenderbasis!$H$7,"Karfreitag",IF(P26=Kalenderbasis!$I$7,"Gründonnerstag",IF(P26=Kalenderbasis!$N$7,"Aschermittwoch",(VLOOKUP(P26,Kalendarium!$H$2:'Kalendarium'!$L$379,3,FALSE)))))))))))</f>
        <v/>
      </c>
      <c r="T26" s="56" t="str">
        <f>IF(VLOOKUP(P26,Kalendarium!$H$2:'Kalendarium'!$U$379,14,FALSE)=0,"",VLOOKUP(P26,Kalendarium!$H$2:'Kalendarium'!$U$379,14,FALSE))</f>
        <v/>
      </c>
      <c r="U26" s="54">
        <f t="shared" si="10"/>
        <v>45800</v>
      </c>
      <c r="V26" s="55">
        <f t="shared" si="4"/>
        <v>6</v>
      </c>
      <c r="W26" s="55" t="str">
        <f>IF(VLOOKUP(U26,Kalendarium!$H$2:'Kalendarium'!$L$379,4,FALSE)=0,"",VLOOKUP(U26,Kalendarium!$H$2:'Kalendarium'!$L$379,4,FALSE))</f>
        <v/>
      </c>
      <c r="X26" s="55" t="str">
        <f>IF(U26=Kalenderbasis!$M$7,"Fronleichnam",IF(U26=Kalenderbasis!$L$7,"Pfingstmontag",IF(U26=Kalenderbasis!$K$7,"Pfingstsonntag",IF(U26=Kalenderbasis!$J$7,"Christi Himmelfahrt",IF(U26=Kalenderbasis!$G$7,"Ostermontag",IF(U26=Kalenderbasis!$F$7,"Ostersonntag",IF(U26=Kalenderbasis!$H$7,"Karfreitag",IF(U26=Kalenderbasis!$I$7,"Gründonnerstag",IF(U26=Kalenderbasis!$N$7,"Aschermittwoch",(VLOOKUP(U26,Kalendarium!$H$2:'Kalendarium'!$L$379,3,FALSE)))))))))))</f>
        <v/>
      </c>
      <c r="Y26" s="56" t="str">
        <f>IF(VLOOKUP(U26,Kalendarium!$H$2:'Kalendarium'!$U$379,14,FALSE)=0,"",VLOOKUP(U26,Kalendarium!$H$2:'Kalendarium'!$U$379,14,FALSE))</f>
        <v/>
      </c>
      <c r="Z26" s="54">
        <f t="shared" si="11"/>
        <v>45831</v>
      </c>
      <c r="AA26" s="55">
        <f t="shared" si="5"/>
        <v>2</v>
      </c>
      <c r="AB26" s="55" t="str">
        <f>IF(VLOOKUP(Z26,Kalendarium!$H$2:'Kalendarium'!$L$379,4,FALSE)=0,"",VLOOKUP(Z26,Kalendarium!$H$2:'Kalendarium'!$L$379,4,FALSE))</f>
        <v/>
      </c>
      <c r="AC26" s="55" t="str">
        <f>IF(Z26=Kalenderbasis!$M$7,"Fronleichnam",IF(Z26=Kalenderbasis!$L$7,"Pfingstmontag",IF(Z26=Kalenderbasis!$K$7,"Pfingstsonntag",IF(Z26=Kalenderbasis!$J$7,"Christi Himmelfahrt",IF(Z26=Kalenderbasis!$G$7,"Ostermontag",IF(Z26=Kalenderbasis!$F$7,"Ostersonntag",IF(Z26=Kalenderbasis!$H$7,"Karfreitag",IF(Z26=Kalenderbasis!$I$7,"Gründonnerstag",IF(Z26=Kalenderbasis!$N$7,"Aschermittwoch",(VLOOKUP(Z26,Kalendarium!$H$2:'Kalendarium'!$L$379,3,FALSE)))))))))))</f>
        <v/>
      </c>
      <c r="AD26" s="60" t="str">
        <f>IF(VLOOKUP(Z26,Kalendarium!$H$2:'Kalendarium'!$U$379,14,FALSE)=0,"",VLOOKUP(Z26,Kalendarium!$H$2:'Kalendarium'!$U$379,14,FALSE))</f>
        <v/>
      </c>
      <c r="BL26">
        <f>IF(WEEKDAY(A26,2)=4,1+MAX(BL$4:BL25),0)</f>
        <v>4</v>
      </c>
      <c r="BM26">
        <f>IF(WEEKDAY(F26,2)=4,1+MAX(BM$4:BM25),0)</f>
        <v>0</v>
      </c>
      <c r="BN26">
        <f>IF(WEEKDAY(K26,2)=4,1+MAX(BN$4:BN25),0)</f>
        <v>0</v>
      </c>
      <c r="BO26">
        <f>IF(WEEKDAY(P26,2)=4,1+MAX(BO$4:BO25),0)</f>
        <v>0</v>
      </c>
      <c r="BP26">
        <f>IF(WEEKDAY(U26,2)=4,1+MAX(BP$4:BP25),0)</f>
        <v>0</v>
      </c>
      <c r="BQ26">
        <f>IF(WEEKDAY(Z26,2)=4,1+MAX(BQ$4:BQ25),0)</f>
        <v>0</v>
      </c>
      <c r="BR26">
        <f>IF(WEEKDAY(A59,2)=4,1+MAX(BR$4:BR25),0)</f>
        <v>0</v>
      </c>
      <c r="BS26">
        <f>IF(WEEKDAY(F59,2)=4,1+MAX(BS$4:BS25),0)</f>
        <v>0</v>
      </c>
      <c r="BT26">
        <f>IF(WEEKDAY(K59,2)=4,1+MAX(BT$4:BT25),0)</f>
        <v>0</v>
      </c>
      <c r="BU26">
        <f>IF(WEEKDAY(P59,2)=4,1+MAX(BU$4:BU25),0)</f>
        <v>4</v>
      </c>
      <c r="BV26">
        <f>IF(WEEKDAY(U59,2)=4,1+MAX(BV$4:BV25),0)</f>
        <v>0</v>
      </c>
      <c r="BW26">
        <f>IF(WEEKDAY(Z59,2)=4,1+MAX(BW$4:BW25),0)</f>
        <v>0</v>
      </c>
    </row>
    <row r="27" spans="1:75" x14ac:dyDescent="0.3">
      <c r="A27" s="54">
        <f t="shared" si="6"/>
        <v>45681</v>
      </c>
      <c r="B27" s="62">
        <f t="shared" si="0"/>
        <v>6</v>
      </c>
      <c r="C27" s="55" t="str">
        <f>IF(VLOOKUP(A27,Kalendarium!$H$2:'Kalendarium'!$L$379,4,FALSE)=0,"",VLOOKUP(A27,Kalendarium!$H$2:'Kalendarium'!$L$379,4,FALSE))</f>
        <v/>
      </c>
      <c r="D27" s="55" t="str">
        <f>VLOOKUP(A27,Kalendarium!$H$2:'Kalendarium'!$L$379,3,FALSE)</f>
        <v/>
      </c>
      <c r="E27" s="56" t="str">
        <f>IF(VLOOKUP(A27,Kalendarium!$H$2:'Kalendarium'!$U$379,14,FALSE)=0,"",VLOOKUP(A27,Kalendarium!$H$2:'Kalendarium'!$U$379,14,FALSE))</f>
        <v/>
      </c>
      <c r="F27" s="54">
        <f t="shared" si="7"/>
        <v>45712</v>
      </c>
      <c r="G27" s="55">
        <f t="shared" si="1"/>
        <v>2</v>
      </c>
      <c r="H27" s="55" t="str">
        <f>IF(VLOOKUP(F27,Kalendarium!$H$2:'Kalendarium'!$L$379,4,FALSE)=0,"",VLOOKUP(F27,Kalendarium!$H$2:'Kalendarium'!$L$379,4,FALSE))</f>
        <v/>
      </c>
      <c r="I27" s="55" t="str">
        <f>IF(F27=Kalenderbasis!$M$7,"Fronleichnam",IF(F27=Kalenderbasis!$L$7,"Pfingstmontag",IF(F27=Kalenderbasis!$K$7,"Pfingstsonntag",IF(F27=Kalenderbasis!$J$7,"Christi Himmelfahrt",IF(F27=Kalenderbasis!$G$7,"Ostermontag",IF(F27=Kalenderbasis!$F$7,"Ostersonntag",IF(F27=Kalenderbasis!$H$7,"Karfreitag",IF(F27=Kalenderbasis!$I$7,"Gründonnerstag",IF(F27=Kalenderbasis!$N$7,"Aschermittwoch",(VLOOKUP(F27,Kalendarium!$H$2:'Kalendarium'!$L$379,3,FALSE)))))))))))</f>
        <v/>
      </c>
      <c r="J27" s="56" t="str">
        <f>IF(VLOOKUP(F27,Kalendarium!$H$2:'Kalendarium'!$U$379,14,FALSE)=0,"",VLOOKUP(F27,Kalendarium!$H$2:'Kalendarium'!$U$379,14,FALSE))</f>
        <v/>
      </c>
      <c r="K27" s="54">
        <f t="shared" si="8"/>
        <v>45740</v>
      </c>
      <c r="L27" s="55">
        <f t="shared" si="2"/>
        <v>2</v>
      </c>
      <c r="M27" s="55" t="str">
        <f>IF(VLOOKUP(K27,Kalendarium!$H$2:'Kalendarium'!$L$379,4,FALSE)=0,"",VLOOKUP(K27,Kalendarium!$H$2:'Kalendarium'!$L$379,4,FALSE))</f>
        <v/>
      </c>
      <c r="N27" s="55" t="str">
        <f>IF(K27=Kalenderbasis!$M$7,"Fronleichnam",IF(K27=Kalenderbasis!$L$7,"Pfingstmontag",IF(K27=Kalenderbasis!$K$7,"Pfingstsonntag",IF(K27=Kalenderbasis!$J$7,"Christi Himmelfahrt",IF(K27=Kalenderbasis!$G$7,"Ostermontag",IF(K27=Kalenderbasis!$F$7,"Ostersonntag",IF(K27=Kalenderbasis!$H$7,"Karfreitag",IF(K27=Kalenderbasis!$I$7,"Gründonnerstag",IF(K27=Kalenderbasis!$N$7,"Aschermittwoch",(VLOOKUP(K27,Kalendarium!$H$2:'Kalendarium'!$L$379,3,FALSE)))))))))))</f>
        <v/>
      </c>
      <c r="O27" s="56" t="str">
        <f>IF(VLOOKUP(K27,Kalendarium!$H$2:'Kalendarium'!$U$379,14,FALSE)=0,"",VLOOKUP(K27,Kalendarium!$H$2:'Kalendarium'!$U$379,14,FALSE))</f>
        <v/>
      </c>
      <c r="P27" s="54">
        <f t="shared" si="9"/>
        <v>45771</v>
      </c>
      <c r="Q27" s="55">
        <f t="shared" si="3"/>
        <v>5</v>
      </c>
      <c r="R27" s="55" t="str">
        <f>IF(VLOOKUP(P27,Kalendarium!$H$2:'Kalendarium'!$L$379,4,FALSE)=0,"",VLOOKUP(P27,Kalendarium!$H$2:'Kalendarium'!$L$379,4,FALSE))</f>
        <v>alle</v>
      </c>
      <c r="S27" s="55" t="str">
        <f>IF(P27=Kalenderbasis!$M$7,"Fronleichnam",IF(P27=Kalenderbasis!$L$7,"Pfingstmontag",IF(P27=Kalenderbasis!$K$7,"Pfingstsonntag",IF(P27=Kalenderbasis!$J$7,"Christi Himmelfahrt",IF(P27=Kalenderbasis!$G$7,"Ostermontag",IF(P27=Kalenderbasis!$F$7,"Ostersonntag",IF(P27=Kalenderbasis!$H$7,"Karfreitag",IF(P27=Kalenderbasis!$I$7,"Gründonnerstag",IF(P27=Kalenderbasis!$N$7,"Aschermittwoch",(VLOOKUP(P27,Kalendarium!$H$2:'Kalendarium'!$L$379,3,FALSE)))))))))))</f>
        <v>St. Georgs Beichtkapitel und Weinkost</v>
      </c>
      <c r="T27" s="56" t="str">
        <f>IF(VLOOKUP(P27,Kalendarium!$H$2:'Kalendarium'!$U$379,14,FALSE)=0,"",VLOOKUP(P27,Kalendarium!$H$2:'Kalendarium'!$U$379,14,FALSE))</f>
        <v/>
      </c>
      <c r="U27" s="54">
        <f t="shared" si="10"/>
        <v>45801</v>
      </c>
      <c r="V27" s="55">
        <f t="shared" si="4"/>
        <v>7</v>
      </c>
      <c r="W27" s="55" t="str">
        <f>IF(VLOOKUP(U27,Kalendarium!$H$2:'Kalendarium'!$L$379,4,FALSE)=0,"",VLOOKUP(U27,Kalendarium!$H$2:'Kalendarium'!$L$379,4,FALSE))</f>
        <v/>
      </c>
      <c r="X27" s="55" t="str">
        <f>IF(U27=Kalenderbasis!$M$7,"Fronleichnam",IF(U27=Kalenderbasis!$L$7,"Pfingstmontag",IF(U27=Kalenderbasis!$K$7,"Pfingstsonntag",IF(U27=Kalenderbasis!$J$7,"Christi Himmelfahrt",IF(U27=Kalenderbasis!$G$7,"Ostermontag",IF(U27=Kalenderbasis!$F$7,"Ostersonntag",IF(U27=Kalenderbasis!$H$7,"Karfreitag",IF(U27=Kalenderbasis!$I$7,"Gründonnerstag",IF(U27=Kalenderbasis!$N$7,"Aschermittwoch",(VLOOKUP(U27,Kalendarium!$H$2:'Kalendarium'!$L$379,3,FALSE)))))))))))</f>
        <v/>
      </c>
      <c r="Y27" s="56" t="str">
        <f>IF(VLOOKUP(U27,Kalendarium!$H$2:'Kalendarium'!$U$379,14,FALSE)=0,"",VLOOKUP(U27,Kalendarium!$H$2:'Kalendarium'!$U$379,14,FALSE))</f>
        <v/>
      </c>
      <c r="Z27" s="54">
        <f t="shared" si="11"/>
        <v>45832</v>
      </c>
      <c r="AA27" s="55">
        <f t="shared" si="5"/>
        <v>3</v>
      </c>
      <c r="AB27" s="55" t="str">
        <f>IF(VLOOKUP(Z27,Kalendarium!$H$2:'Kalendarium'!$L$379,4,FALSE)=0,"",VLOOKUP(Z27,Kalendarium!$H$2:'Kalendarium'!$L$379,4,FALSE))</f>
        <v/>
      </c>
      <c r="AC27" s="55" t="str">
        <f>IF(Z27=Kalenderbasis!$M$7,"Fronleichnam",IF(Z27=Kalenderbasis!$L$7,"Pfingstmontag",IF(Z27=Kalenderbasis!$K$7,"Pfingstsonntag",IF(Z27=Kalenderbasis!$J$7,"Christi Himmelfahrt",IF(Z27=Kalenderbasis!$G$7,"Ostermontag",IF(Z27=Kalenderbasis!$F$7,"Ostersonntag",IF(Z27=Kalenderbasis!$H$7,"Karfreitag",IF(Z27=Kalenderbasis!$I$7,"Gründonnerstag",IF(Z27=Kalenderbasis!$N$7,"Aschermittwoch",(VLOOKUP(Z27,Kalendarium!$H$2:'Kalendarium'!$L$379,3,FALSE)))))))))))</f>
        <v/>
      </c>
      <c r="AD27" s="60" t="str">
        <f>IF(VLOOKUP(Z27,Kalendarium!$H$2:'Kalendarium'!$U$379,14,FALSE)=0,"",VLOOKUP(Z27,Kalendarium!$H$2:'Kalendarium'!$U$379,14,FALSE))</f>
        <v/>
      </c>
      <c r="BL27">
        <f>IF(WEEKDAY(A27,2)=4,1+MAX(BL$4:BL26),0)</f>
        <v>0</v>
      </c>
      <c r="BM27">
        <f>IF(WEEKDAY(F27,2)=4,1+MAX(BM$4:BM26),0)</f>
        <v>0</v>
      </c>
      <c r="BN27">
        <f>IF(WEEKDAY(K27,2)=4,1+MAX(BN$4:BN26),0)</f>
        <v>0</v>
      </c>
      <c r="BO27">
        <f>IF(WEEKDAY(P27,2)=4,1+MAX(BO$4:BO26),0)</f>
        <v>4</v>
      </c>
      <c r="BP27">
        <f>IF(WEEKDAY(U27,2)=4,1+MAX(BP$4:BP26),0)</f>
        <v>0</v>
      </c>
      <c r="BQ27">
        <f>IF(WEEKDAY(Z27,2)=4,1+MAX(BQ$4:BQ26),0)</f>
        <v>0</v>
      </c>
      <c r="BR27">
        <f>IF(WEEKDAY(A60,2)=4,1+MAX(BR$4:BR26),0)</f>
        <v>4</v>
      </c>
      <c r="BS27">
        <f>IF(WEEKDAY(F60,2)=4,1+MAX(BS$4:BS26),0)</f>
        <v>0</v>
      </c>
      <c r="BT27">
        <f>IF(WEEKDAY(K60,2)=4,1+MAX(BT$4:BT26),0)</f>
        <v>0</v>
      </c>
      <c r="BU27">
        <f>IF(WEEKDAY(P60,2)=4,1+MAX(BU$4:BU26),0)</f>
        <v>0</v>
      </c>
      <c r="BV27">
        <f>IF(WEEKDAY(U60,2)=4,1+MAX(BV$4:BV26),0)</f>
        <v>0</v>
      </c>
      <c r="BW27">
        <f>IF(WEEKDAY(Z60,2)=4,1+MAX(BW$4:BW26),0)</f>
        <v>0</v>
      </c>
    </row>
    <row r="28" spans="1:75" x14ac:dyDescent="0.3">
      <c r="A28" s="54">
        <f t="shared" si="6"/>
        <v>45682</v>
      </c>
      <c r="B28" s="62">
        <f t="shared" si="0"/>
        <v>7</v>
      </c>
      <c r="C28" s="55" t="str">
        <f>IF(VLOOKUP(A28,Kalendarium!$H$2:'Kalendarium'!$L$379,4,FALSE)=0,"",VLOOKUP(A28,Kalendarium!$H$2:'Kalendarium'!$L$379,4,FALSE))</f>
        <v/>
      </c>
      <c r="D28" s="55" t="str">
        <f>VLOOKUP(A28,Kalendarium!$H$2:'Kalendarium'!$L$379,3,FALSE)</f>
        <v>Gutrat zue Golling, Stiftungsfestkapitel</v>
      </c>
      <c r="E28" s="56" t="str">
        <f>IF(VLOOKUP(A28,Kalendarium!$H$2:'Kalendarium'!$U$379,14,FALSE)=0,"",VLOOKUP(A28,Kalendarium!$H$2:'Kalendarium'!$U$379,14,FALSE))</f>
        <v/>
      </c>
      <c r="F28" s="54">
        <f t="shared" si="7"/>
        <v>45713</v>
      </c>
      <c r="G28" s="55">
        <f t="shared" si="1"/>
        <v>3</v>
      </c>
      <c r="H28" s="55" t="str">
        <f>IF(VLOOKUP(F28,Kalendarium!$H$2:'Kalendarium'!$L$379,4,FALSE)=0,"",VLOOKUP(F28,Kalendarium!$H$2:'Kalendarium'!$L$379,4,FALSE))</f>
        <v/>
      </c>
      <c r="I28" s="55" t="str">
        <f>IF(F28=Kalenderbasis!$M$7,"Fronleichnam",IF(F28=Kalenderbasis!$L$7,"Pfingstmontag",IF(F28=Kalenderbasis!$K$7,"Pfingstsonntag",IF(F28=Kalenderbasis!$J$7,"Christi Himmelfahrt",IF(F28=Kalenderbasis!$G$7,"Ostermontag",IF(F28=Kalenderbasis!$F$7,"Ostersonntag",IF(F28=Kalenderbasis!$H$7,"Karfreitag",IF(F28=Kalenderbasis!$I$7,"Gründonnerstag",IF(F28=Kalenderbasis!$N$7,"Aschermittwoch",(VLOOKUP(F28,Kalendarium!$H$2:'Kalendarium'!$L$379,3,FALSE)))))))))))</f>
        <v/>
      </c>
      <c r="J28" s="56" t="str">
        <f>IF(VLOOKUP(F28,Kalendarium!$H$2:'Kalendarium'!$U$379,14,FALSE)=0,"",VLOOKUP(F28,Kalendarium!$H$2:'Kalendarium'!$U$379,14,FALSE))</f>
        <v>FK</v>
      </c>
      <c r="K28" s="54">
        <f t="shared" si="8"/>
        <v>45741</v>
      </c>
      <c r="L28" s="55">
        <f t="shared" si="2"/>
        <v>3</v>
      </c>
      <c r="M28" s="55" t="str">
        <f>IF(VLOOKUP(K28,Kalendarium!$H$2:'Kalendarium'!$L$379,4,FALSE)=0,"",VLOOKUP(K28,Kalendarium!$H$2:'Kalendarium'!$L$379,4,FALSE))</f>
        <v/>
      </c>
      <c r="N28" s="55" t="str">
        <f>IF(K28=Kalenderbasis!$M$7,"Fronleichnam",IF(K28=Kalenderbasis!$L$7,"Pfingstmontag",IF(K28=Kalenderbasis!$K$7,"Pfingstsonntag",IF(K28=Kalenderbasis!$J$7,"Christi Himmelfahrt",IF(K28=Kalenderbasis!$G$7,"Ostermontag",IF(K28=Kalenderbasis!$F$7,"Ostersonntag",IF(K28=Kalenderbasis!$H$7,"Karfreitag",IF(K28=Kalenderbasis!$I$7,"Gründonnerstag",IF(K28=Kalenderbasis!$N$7,"Aschermittwoch",(VLOOKUP(K28,Kalendarium!$H$2:'Kalendarium'!$L$379,3,FALSE)))))))))))</f>
        <v/>
      </c>
      <c r="O28" s="56" t="str">
        <f>IF(VLOOKUP(K28,Kalendarium!$H$2:'Kalendarium'!$U$379,14,FALSE)=0,"",VLOOKUP(K28,Kalendarium!$H$2:'Kalendarium'!$U$379,14,FALSE))</f>
        <v/>
      </c>
      <c r="P28" s="54">
        <f t="shared" si="9"/>
        <v>45772</v>
      </c>
      <c r="Q28" s="55">
        <f t="shared" si="3"/>
        <v>6</v>
      </c>
      <c r="R28" s="55" t="str">
        <f>IF(VLOOKUP(P28,Kalendarium!$H$2:'Kalendarium'!$L$379,4,FALSE)=0,"",VLOOKUP(P28,Kalendarium!$H$2:'Kalendarium'!$L$379,4,FALSE))</f>
        <v/>
      </c>
      <c r="S28" s="55" t="str">
        <f>IF(P28=Kalenderbasis!$M$7,"Fronleichnam",IF(P28=Kalenderbasis!$L$7,"Pfingstmontag",IF(P28=Kalenderbasis!$K$7,"Pfingstsonntag",IF(P28=Kalenderbasis!$J$7,"Christi Himmelfahrt",IF(P28=Kalenderbasis!$G$7,"Ostermontag",IF(P28=Kalenderbasis!$F$7,"Ostersonntag",IF(P28=Kalenderbasis!$H$7,"Karfreitag",IF(P28=Kalenderbasis!$I$7,"Gründonnerstag",IF(P28=Kalenderbasis!$N$7,"Aschermittwoch",(VLOOKUP(P28,Kalendarium!$H$2:'Kalendarium'!$L$379,3,FALSE)))))))))))</f>
        <v>Frühlingskapitel auf Burg Caprun</v>
      </c>
      <c r="T28" s="56" t="str">
        <f>IF(VLOOKUP(P28,Kalendarium!$H$2:'Kalendarium'!$U$379,14,FALSE)=0,"",VLOOKUP(P28,Kalendarium!$H$2:'Kalendarium'!$U$379,14,FALSE))</f>
        <v/>
      </c>
      <c r="U28" s="54">
        <f t="shared" si="10"/>
        <v>45802</v>
      </c>
      <c r="V28" s="55">
        <f t="shared" si="4"/>
        <v>1</v>
      </c>
      <c r="W28" s="55" t="str">
        <f>IF(VLOOKUP(U28,Kalendarium!$H$2:'Kalendarium'!$L$379,4,FALSE)=0,"",VLOOKUP(U28,Kalendarium!$H$2:'Kalendarium'!$L$379,4,FALSE))</f>
        <v/>
      </c>
      <c r="X28" s="55" t="str">
        <f>IF(U28=Kalenderbasis!$M$7,"Fronleichnam",IF(U28=Kalenderbasis!$L$7,"Pfingstmontag",IF(U28=Kalenderbasis!$K$7,"Pfingstsonntag",IF(U28=Kalenderbasis!$J$7,"Christi Himmelfahrt",IF(U28=Kalenderbasis!$G$7,"Ostermontag",IF(U28=Kalenderbasis!$F$7,"Ostersonntag",IF(U28=Kalenderbasis!$H$7,"Karfreitag",IF(U28=Kalenderbasis!$I$7,"Gründonnerstag",IF(U28=Kalenderbasis!$N$7,"Aschermittwoch",(VLOOKUP(U28,Kalendarium!$H$2:'Kalendarium'!$L$379,3,FALSE)))))))))))</f>
        <v/>
      </c>
      <c r="Y28" s="56" t="str">
        <f>IF(VLOOKUP(U28,Kalendarium!$H$2:'Kalendarium'!$U$379,14,FALSE)=0,"",VLOOKUP(U28,Kalendarium!$H$2:'Kalendarium'!$U$379,14,FALSE))</f>
        <v/>
      </c>
      <c r="Z28" s="54">
        <f t="shared" si="11"/>
        <v>45833</v>
      </c>
      <c r="AA28" s="55">
        <f t="shared" si="5"/>
        <v>4</v>
      </c>
      <c r="AB28" s="55" t="str">
        <f>IF(VLOOKUP(Z28,Kalendarium!$H$2:'Kalendarium'!$L$379,4,FALSE)=0,"",VLOOKUP(Z28,Kalendarium!$H$2:'Kalendarium'!$L$379,4,FALSE))</f>
        <v/>
      </c>
      <c r="AC28" s="55" t="str">
        <f>IF(Z28=Kalenderbasis!$M$7,"Fronleichnam",IF(Z28=Kalenderbasis!$L$7,"Pfingstmontag",IF(Z28=Kalenderbasis!$K$7,"Pfingstsonntag",IF(Z28=Kalenderbasis!$J$7,"Christi Himmelfahrt",IF(Z28=Kalenderbasis!$G$7,"Ostermontag",IF(Z28=Kalenderbasis!$F$7,"Ostersonntag",IF(Z28=Kalenderbasis!$H$7,"Karfreitag",IF(Z28=Kalenderbasis!$I$7,"Gründonnerstag",IF(Z28=Kalenderbasis!$N$7,"Aschermittwoch",(VLOOKUP(Z28,Kalendarium!$H$2:'Kalendarium'!$L$379,3,FALSE)))))))))))</f>
        <v/>
      </c>
      <c r="AD28" s="60" t="str">
        <f>IF(VLOOKUP(Z28,Kalendarium!$H$2:'Kalendarium'!$U$379,14,FALSE)=0,"",VLOOKUP(Z28,Kalendarium!$H$2:'Kalendarium'!$U$379,14,FALSE))</f>
        <v/>
      </c>
      <c r="BL28">
        <f>IF(WEEKDAY(A28,2)=4,1+MAX(BL$4:BL27),0)</f>
        <v>0</v>
      </c>
      <c r="BM28">
        <f>IF(WEEKDAY(F28,2)=4,1+MAX(BM$4:BM27),0)</f>
        <v>0</v>
      </c>
      <c r="BN28">
        <f>IF(WEEKDAY(K28,2)=4,1+MAX(BN$4:BN27),0)</f>
        <v>0</v>
      </c>
      <c r="BO28">
        <f>IF(WEEKDAY(P28,2)=4,1+MAX(BO$4:BO27),0)</f>
        <v>0</v>
      </c>
      <c r="BP28">
        <f>IF(WEEKDAY(U28,2)=4,1+MAX(BP$4:BP27),0)</f>
        <v>0</v>
      </c>
      <c r="BQ28">
        <f>IF(WEEKDAY(Z28,2)=4,1+MAX(BQ$4:BQ27),0)</f>
        <v>0</v>
      </c>
      <c r="BR28">
        <f>IF(WEEKDAY(A61,2)=4,1+MAX(BR$4:BR27),0)</f>
        <v>0</v>
      </c>
      <c r="BS28">
        <f>IF(WEEKDAY(F61,2)=4,1+MAX(BS$4:BS27),0)</f>
        <v>0</v>
      </c>
      <c r="BT28">
        <f>IF(WEEKDAY(K61,2)=4,1+MAX(BT$4:BT27),0)</f>
        <v>4</v>
      </c>
      <c r="BU28">
        <f>IF(WEEKDAY(P61,2)=4,1+MAX(BU$4:BU27),0)</f>
        <v>0</v>
      </c>
      <c r="BV28">
        <f>IF(WEEKDAY(U61,2)=4,1+MAX(BV$4:BV27),0)</f>
        <v>0</v>
      </c>
      <c r="BW28">
        <f>IF(WEEKDAY(Z61,2)=4,1+MAX(BW$4:BW27),0)</f>
        <v>4</v>
      </c>
    </row>
    <row r="29" spans="1:75" x14ac:dyDescent="0.3">
      <c r="A29" s="54">
        <f t="shared" si="6"/>
        <v>45683</v>
      </c>
      <c r="B29" s="62">
        <f t="shared" si="0"/>
        <v>1</v>
      </c>
      <c r="C29" s="55" t="str">
        <f>IF(VLOOKUP(A29,Kalendarium!$H$2:'Kalendarium'!$L$379,4,FALSE)=0,"",VLOOKUP(A29,Kalendarium!$H$2:'Kalendarium'!$L$379,4,FALSE))</f>
        <v/>
      </c>
      <c r="D29" s="55" t="str">
        <f>VLOOKUP(A29,Kalendarium!$H$2:'Kalendarium'!$L$379,3,FALSE)</f>
        <v/>
      </c>
      <c r="E29" s="56" t="str">
        <f>IF(VLOOKUP(A29,Kalendarium!$H$2:'Kalendarium'!$U$379,14,FALSE)=0,"",VLOOKUP(A29,Kalendarium!$H$2:'Kalendarium'!$U$379,14,FALSE))</f>
        <v/>
      </c>
      <c r="F29" s="54">
        <f t="shared" si="7"/>
        <v>45714</v>
      </c>
      <c r="G29" s="55">
        <f t="shared" si="1"/>
        <v>4</v>
      </c>
      <c r="H29" s="55" t="str">
        <f>IF(VLOOKUP(F29,Kalendarium!$H$2:'Kalendarium'!$L$379,4,FALSE)=0,"",VLOOKUP(F29,Kalendarium!$H$2:'Kalendarium'!$L$379,4,FALSE))</f>
        <v/>
      </c>
      <c r="I29" s="55" t="str">
        <f>IF(F29=Kalenderbasis!$M$7,"Fronleichnam",IF(F29=Kalenderbasis!$L$7,"Pfingstmontag",IF(F29=Kalenderbasis!$K$7,"Pfingstsonntag",IF(F29=Kalenderbasis!$J$7,"Christi Himmelfahrt",IF(F29=Kalenderbasis!$G$7,"Ostermontag",IF(F29=Kalenderbasis!$F$7,"Ostersonntag",IF(F29=Kalenderbasis!$H$7,"Karfreitag",IF(F29=Kalenderbasis!$I$7,"Gründonnerstag",IF(F29=Kalenderbasis!$N$7,"Aschermittwoch",(VLOOKUP(F29,Kalendarium!$H$2:'Kalendarium'!$L$379,3,FALSE)))))))))))</f>
        <v/>
      </c>
      <c r="J29" s="56" t="str">
        <f>IF(VLOOKUP(F29,Kalendarium!$H$2:'Kalendarium'!$U$379,14,FALSE)=0,"",VLOOKUP(F29,Kalendarium!$H$2:'Kalendarium'!$U$379,14,FALSE))</f>
        <v/>
      </c>
      <c r="K29" s="54">
        <f t="shared" si="8"/>
        <v>45742</v>
      </c>
      <c r="L29" s="55">
        <f t="shared" si="2"/>
        <v>4</v>
      </c>
      <c r="M29" s="55" t="str">
        <f>IF(VLOOKUP(K29,Kalendarium!$H$2:'Kalendarium'!$L$379,4,FALSE)=0,"",VLOOKUP(K29,Kalendarium!$H$2:'Kalendarium'!$L$379,4,FALSE))</f>
        <v/>
      </c>
      <c r="N29" s="55" t="str">
        <f>IF(K29=Kalenderbasis!$M$7,"Fronleichnam",IF(K29=Kalenderbasis!$L$7,"Pfingstmontag",IF(K29=Kalenderbasis!$K$7,"Pfingstsonntag",IF(K29=Kalenderbasis!$J$7,"Christi Himmelfahrt",IF(K29=Kalenderbasis!$G$7,"Ostermontag",IF(K29=Kalenderbasis!$F$7,"Ostersonntag",IF(K29=Kalenderbasis!$H$7,"Karfreitag",IF(K29=Kalenderbasis!$I$7,"Gründonnerstag",IF(K29=Kalenderbasis!$N$7,"Aschermittwoch",(VLOOKUP(K29,Kalendarium!$H$2:'Kalendarium'!$L$379,3,FALSE)))))))))))</f>
        <v/>
      </c>
      <c r="O29" s="56" t="str">
        <f>IF(VLOOKUP(K29,Kalendarium!$H$2:'Kalendarium'!$U$379,14,FALSE)=0,"",VLOOKUP(K29,Kalendarium!$H$2:'Kalendarium'!$U$379,14,FALSE))</f>
        <v/>
      </c>
      <c r="P29" s="54">
        <f t="shared" si="9"/>
        <v>45773</v>
      </c>
      <c r="Q29" s="55">
        <f t="shared" si="3"/>
        <v>7</v>
      </c>
      <c r="R29" s="55" t="str">
        <f>IF(VLOOKUP(P29,Kalendarium!$H$2:'Kalendarium'!$L$379,4,FALSE)=0,"",VLOOKUP(P29,Kalendarium!$H$2:'Kalendarium'!$L$379,4,FALSE))</f>
        <v/>
      </c>
      <c r="S29" s="55" t="str">
        <f>IF(P29=Kalenderbasis!$M$7,"Fronleichnam",IF(P29=Kalenderbasis!$L$7,"Pfingstmontag",IF(P29=Kalenderbasis!$K$7,"Pfingstsonntag",IF(P29=Kalenderbasis!$J$7,"Christi Himmelfahrt",IF(P29=Kalenderbasis!$G$7,"Ostermontag",IF(P29=Kalenderbasis!$F$7,"Ostersonntag",IF(P29=Kalenderbasis!$H$7,"Karfreitag",IF(P29=Kalenderbasis!$I$7,"Gründonnerstag",IF(P29=Kalenderbasis!$N$7,"Aschermittwoch",(VLOOKUP(P29,Kalendarium!$H$2:'Kalendarium'!$L$379,3,FALSE)))))))))))</f>
        <v/>
      </c>
      <c r="T29" s="56" t="str">
        <f>IF(VLOOKUP(P29,Kalendarium!$H$2:'Kalendarium'!$U$379,14,FALSE)=0,"",VLOOKUP(P29,Kalendarium!$H$2:'Kalendarium'!$U$379,14,FALSE))</f>
        <v/>
      </c>
      <c r="U29" s="54">
        <f t="shared" si="10"/>
        <v>45803</v>
      </c>
      <c r="V29" s="55">
        <f t="shared" si="4"/>
        <v>2</v>
      </c>
      <c r="W29" s="55" t="str">
        <f>IF(VLOOKUP(U29,Kalendarium!$H$2:'Kalendarium'!$L$379,4,FALSE)=0,"",VLOOKUP(U29,Kalendarium!$H$2:'Kalendarium'!$L$379,4,FALSE))</f>
        <v/>
      </c>
      <c r="X29" s="55" t="str">
        <f>IF(U29=Kalenderbasis!$M$7,"Fronleichnam",IF(U29=Kalenderbasis!$L$7,"Pfingstmontag",IF(U29=Kalenderbasis!$K$7,"Pfingstsonntag",IF(U29=Kalenderbasis!$J$7,"Christi Himmelfahrt",IF(U29=Kalenderbasis!$G$7,"Ostermontag",IF(U29=Kalenderbasis!$F$7,"Ostersonntag",IF(U29=Kalenderbasis!$H$7,"Karfreitag",IF(U29=Kalenderbasis!$I$7,"Gründonnerstag",IF(U29=Kalenderbasis!$N$7,"Aschermittwoch",(VLOOKUP(U29,Kalendarium!$H$2:'Kalendarium'!$L$379,3,FALSE)))))))))))</f>
        <v/>
      </c>
      <c r="Y29" s="56" t="str">
        <f>IF(VLOOKUP(U29,Kalendarium!$H$2:'Kalendarium'!$U$379,14,FALSE)=0,"",VLOOKUP(U29,Kalendarium!$H$2:'Kalendarium'!$U$379,14,FALSE))</f>
        <v/>
      </c>
      <c r="Z29" s="54">
        <f t="shared" si="11"/>
        <v>45834</v>
      </c>
      <c r="AA29" s="55">
        <f t="shared" si="5"/>
        <v>5</v>
      </c>
      <c r="AB29" s="55" t="str">
        <f>IF(VLOOKUP(Z29,Kalendarium!$H$2:'Kalendarium'!$L$379,4,FALSE)=0,"",VLOOKUP(Z29,Kalendarium!$H$2:'Kalendarium'!$L$379,4,FALSE))</f>
        <v>BF</v>
      </c>
      <c r="AC29" s="55" t="str">
        <f>IF(Z29=Kalenderbasis!$M$7,"Fronleichnam",IF(Z29=Kalenderbasis!$L$7,"Pfingstmontag",IF(Z29=Kalenderbasis!$K$7,"Pfingstsonntag",IF(Z29=Kalenderbasis!$J$7,"Christi Himmelfahrt",IF(Z29=Kalenderbasis!$G$7,"Ostermontag",IF(Z29=Kalenderbasis!$F$7,"Ostersonntag",IF(Z29=Kalenderbasis!$H$7,"Karfreitag",IF(Z29=Kalenderbasis!$I$7,"Gründonnerstag",IF(Z29=Kalenderbasis!$N$7,"Aschermittwoch",(VLOOKUP(Z29,Kalendarium!$H$2:'Kalendarium'!$L$379,3,FALSE)))))))))))</f>
        <v>Burggraben</v>
      </c>
      <c r="AD29" s="60" t="str">
        <f>IF(VLOOKUP(Z29,Kalendarium!$H$2:'Kalendarium'!$U$379,14,FALSE)=0,"",VLOOKUP(Z29,Kalendarium!$H$2:'Kalendarium'!$U$379,14,FALSE))</f>
        <v/>
      </c>
      <c r="BL29">
        <f>IF(WEEKDAY(A29,2)=4,1+MAX(BL$4:BL28),0)</f>
        <v>0</v>
      </c>
      <c r="BM29">
        <f>IF(WEEKDAY(F29,2)=4,1+MAX(BM$4:BM28),0)</f>
        <v>0</v>
      </c>
      <c r="BN29">
        <f>IF(WEEKDAY(K29,2)=4,1+MAX(BN$4:BN28),0)</f>
        <v>0</v>
      </c>
      <c r="BO29">
        <f>IF(WEEKDAY(P29,2)=4,1+MAX(BO$4:BO28),0)</f>
        <v>0</v>
      </c>
      <c r="BP29">
        <f>IF(WEEKDAY(U29,2)=4,1+MAX(BP$4:BP28),0)</f>
        <v>0</v>
      </c>
      <c r="BQ29">
        <f>IF(WEEKDAY(Z29,2)=4,1+MAX(BQ$4:BQ28),0)</f>
        <v>4</v>
      </c>
      <c r="BR29">
        <f>IF(WEEKDAY(A62,2)=4,1+MAX(BR$4:BR28),0)</f>
        <v>0</v>
      </c>
      <c r="BS29">
        <f>IF(WEEKDAY(F62,2)=4,1+MAX(BS$4:BS28),0)</f>
        <v>0</v>
      </c>
      <c r="BT29">
        <f>IF(WEEKDAY(K62,2)=4,1+MAX(BT$4:BT28),0)</f>
        <v>0</v>
      </c>
      <c r="BU29">
        <f>IF(WEEKDAY(P62,2)=4,1+MAX(BU$4:BU28),0)</f>
        <v>0</v>
      </c>
      <c r="BV29">
        <f>IF(WEEKDAY(U62,2)=4,1+MAX(BV$4:BV28),0)</f>
        <v>0</v>
      </c>
      <c r="BW29">
        <f>IF(WEEKDAY(Z62,2)=4,1+MAX(BW$4:BW28),0)</f>
        <v>0</v>
      </c>
    </row>
    <row r="30" spans="1:75" x14ac:dyDescent="0.3">
      <c r="A30" s="54">
        <f t="shared" si="6"/>
        <v>45684</v>
      </c>
      <c r="B30" s="62">
        <f t="shared" si="0"/>
        <v>2</v>
      </c>
      <c r="C30" s="55" t="str">
        <f>IF(VLOOKUP(A30,Kalendarium!$H$2:'Kalendarium'!$L$379,4,FALSE)=0,"",VLOOKUP(A30,Kalendarium!$H$2:'Kalendarium'!$L$379,4,FALSE))</f>
        <v/>
      </c>
      <c r="D30" s="55">
        <f>VLOOKUP(A30,Kalendarium!$H$2:'Kalendarium'!$L$379,3,FALSE)</f>
        <v>0</v>
      </c>
      <c r="E30" s="56" t="str">
        <f>IF(VLOOKUP(A30,Kalendarium!$H$2:'Kalendarium'!$U$379,14,FALSE)=0,"",VLOOKUP(A30,Kalendarium!$H$2:'Kalendarium'!$U$379,14,FALSE))</f>
        <v/>
      </c>
      <c r="F30" s="54">
        <f t="shared" si="7"/>
        <v>45715</v>
      </c>
      <c r="G30" s="55">
        <f t="shared" si="1"/>
        <v>5</v>
      </c>
      <c r="H30" s="55" t="str">
        <f>IF(VLOOKUP(F30,Kalendarium!$H$2:'Kalendarium'!$L$379,4,FALSE)=0,"",VLOOKUP(F30,Kalendarium!$H$2:'Kalendarium'!$L$379,4,FALSE))</f>
        <v>KJ</v>
      </c>
      <c r="I30" s="55" t="str">
        <f>IF(F30=Kalenderbasis!$M$7,"Fronleichnam",IF(F30=Kalenderbasis!$L$7,"Pfingstmontag",IF(F30=Kalenderbasis!$K$7,"Pfingstsonntag",IF(F30=Kalenderbasis!$J$7,"Christi Himmelfahrt",IF(F30=Kalenderbasis!$G$7,"Ostermontag",IF(F30=Kalenderbasis!$F$7,"Ostersonntag",IF(F30=Kalenderbasis!$H$7,"Karfreitag",IF(F30=Kalenderbasis!$I$7,"Gründonnerstag",IF(F30=Kalenderbasis!$N$7,"Aschermittwoch",(VLOOKUP(F30,Kalendarium!$H$2:'Kalendarium'!$L$379,3,FALSE)))))))))))</f>
        <v>Fische - Kapitel</v>
      </c>
      <c r="J30" s="56" t="str">
        <f>IF(VLOOKUP(F30,Kalendarium!$H$2:'Kalendarium'!$U$379,14,FALSE)=0,"",VLOOKUP(F30,Kalendarium!$H$2:'Kalendarium'!$U$379,14,FALSE))</f>
        <v/>
      </c>
      <c r="K30" s="54">
        <f t="shared" si="8"/>
        <v>45743</v>
      </c>
      <c r="L30" s="55">
        <f t="shared" si="2"/>
        <v>5</v>
      </c>
      <c r="M30" s="55" t="str">
        <f>IF(VLOOKUP(K30,Kalendarium!$H$2:'Kalendarium'!$L$379,4,FALSE)=0,"",VLOOKUP(K30,Kalendarium!$H$2:'Kalendarium'!$L$379,4,FALSE))</f>
        <v>GR</v>
      </c>
      <c r="N30" s="55" t="str">
        <f>IF(K30=Kalenderbasis!$M$7,"Fronleichnam",IF(K30=Kalenderbasis!$L$7,"Pfingstmontag",IF(K30=Kalenderbasis!$K$7,"Pfingstsonntag",IF(K30=Kalenderbasis!$J$7,"Christi Himmelfahrt",IF(K30=Kalenderbasis!$G$7,"Ostermontag",IF(K30=Kalenderbasis!$F$7,"Ostersonntag",IF(K30=Kalenderbasis!$H$7,"Karfreitag",IF(K30=Kalenderbasis!$I$7,"Gründonnerstag",IF(K30=Kalenderbasis!$N$7,"Aschermittwoch",(VLOOKUP(K30,Kalendarium!$H$2:'Kalendarium'!$L$379,3,FALSE)))))))))))</f>
        <v>Burggraben</v>
      </c>
      <c r="O30" s="56" t="str">
        <f>IF(VLOOKUP(K30,Kalendarium!$H$2:'Kalendarium'!$U$379,14,FALSE)=0,"",VLOOKUP(K30,Kalendarium!$H$2:'Kalendarium'!$U$379,14,FALSE))</f>
        <v/>
      </c>
      <c r="P30" s="54">
        <f t="shared" si="9"/>
        <v>45774</v>
      </c>
      <c r="Q30" s="55">
        <f t="shared" si="3"/>
        <v>1</v>
      </c>
      <c r="R30" s="55" t="str">
        <f>IF(VLOOKUP(P30,Kalendarium!$H$2:'Kalendarium'!$L$379,4,FALSE)=0,"",VLOOKUP(P30,Kalendarium!$H$2:'Kalendarium'!$L$379,4,FALSE))</f>
        <v/>
      </c>
      <c r="S30" s="55" t="str">
        <f>IF(P30=Kalenderbasis!$M$7,"Fronleichnam",IF(P30=Kalenderbasis!$L$7,"Pfingstmontag",IF(P30=Kalenderbasis!$K$7,"Pfingstsonntag",IF(P30=Kalenderbasis!$J$7,"Christi Himmelfahrt",IF(P30=Kalenderbasis!$G$7,"Ostermontag",IF(P30=Kalenderbasis!$F$7,"Ostersonntag",IF(P30=Kalenderbasis!$H$7,"Karfreitag",IF(P30=Kalenderbasis!$I$7,"Gründonnerstag",IF(P30=Kalenderbasis!$N$7,"Aschermittwoch",(VLOOKUP(P30,Kalendarium!$H$2:'Kalendarium'!$L$379,3,FALSE)))))))))))</f>
        <v/>
      </c>
      <c r="T30" s="56" t="str">
        <f>IF(VLOOKUP(P30,Kalendarium!$H$2:'Kalendarium'!$U$379,14,FALSE)=0,"",VLOOKUP(P30,Kalendarium!$H$2:'Kalendarium'!$U$379,14,FALSE))</f>
        <v/>
      </c>
      <c r="U30" s="54">
        <f t="shared" si="10"/>
        <v>45804</v>
      </c>
      <c r="V30" s="55">
        <f t="shared" si="4"/>
        <v>3</v>
      </c>
      <c r="W30" s="55" t="str">
        <f>IF(VLOOKUP(U30,Kalendarium!$H$2:'Kalendarium'!$L$379,4,FALSE)=0,"",VLOOKUP(U30,Kalendarium!$H$2:'Kalendarium'!$L$379,4,FALSE))</f>
        <v/>
      </c>
      <c r="X30" s="55" t="str">
        <f>IF(U30=Kalenderbasis!$M$7,"Fronleichnam",IF(U30=Kalenderbasis!$L$7,"Pfingstmontag",IF(U30=Kalenderbasis!$K$7,"Pfingstsonntag",IF(U30=Kalenderbasis!$J$7,"Christi Himmelfahrt",IF(U30=Kalenderbasis!$G$7,"Ostermontag",IF(U30=Kalenderbasis!$F$7,"Ostersonntag",IF(U30=Kalenderbasis!$H$7,"Karfreitag",IF(U30=Kalenderbasis!$I$7,"Gründonnerstag",IF(U30=Kalenderbasis!$N$7,"Aschermittwoch",(VLOOKUP(U30,Kalendarium!$H$2:'Kalendarium'!$L$379,3,FALSE)))))))))))</f>
        <v/>
      </c>
      <c r="Y30" s="56" t="str">
        <f>IF(VLOOKUP(U30,Kalendarium!$H$2:'Kalendarium'!$U$379,14,FALSE)=0,"",VLOOKUP(U30,Kalendarium!$H$2:'Kalendarium'!$U$379,14,FALSE))</f>
        <v/>
      </c>
      <c r="Z30" s="54">
        <f t="shared" si="11"/>
        <v>45835</v>
      </c>
      <c r="AA30" s="55">
        <f t="shared" si="5"/>
        <v>6</v>
      </c>
      <c r="AB30" s="55" t="str">
        <f>IF(VLOOKUP(Z30,Kalendarium!$H$2:'Kalendarium'!$L$379,4,FALSE)=0,"",VLOOKUP(Z30,Kalendarium!$H$2:'Kalendarium'!$L$379,4,FALSE))</f>
        <v/>
      </c>
      <c r="AC30" s="55" t="str">
        <f>IF(Z30=Kalenderbasis!$M$7,"Fronleichnam",IF(Z30=Kalenderbasis!$L$7,"Pfingstmontag",IF(Z30=Kalenderbasis!$K$7,"Pfingstsonntag",IF(Z30=Kalenderbasis!$J$7,"Christi Himmelfahrt",IF(Z30=Kalenderbasis!$G$7,"Ostermontag",IF(Z30=Kalenderbasis!$F$7,"Ostersonntag",IF(Z30=Kalenderbasis!$H$7,"Karfreitag",IF(Z30=Kalenderbasis!$I$7,"Gründonnerstag",IF(Z30=Kalenderbasis!$N$7,"Aschermittwoch",(VLOOKUP(Z30,Kalendarium!$H$2:'Kalendarium'!$L$379,3,FALSE)))))))))))</f>
        <v/>
      </c>
      <c r="AD30" s="60" t="str">
        <f>IF(VLOOKUP(Z30,Kalendarium!$H$2:'Kalendarium'!$U$379,14,FALSE)=0,"",VLOOKUP(Z30,Kalendarium!$H$2:'Kalendarium'!$U$379,14,FALSE))</f>
        <v/>
      </c>
      <c r="BL30">
        <f>IF(WEEKDAY(A30,2)=4,1+MAX(BL$4:BL29),0)</f>
        <v>0</v>
      </c>
      <c r="BM30">
        <f>IF(WEEKDAY(F30,2)=4,1+MAX(BM$4:BM29),0)</f>
        <v>4</v>
      </c>
      <c r="BN30">
        <f>IF(WEEKDAY(K30,2)=4,1+MAX(BN$4:BN29),0)</f>
        <v>4</v>
      </c>
      <c r="BO30">
        <f>IF(WEEKDAY(P30,2)=4,1+MAX(BO$4:BO29),0)</f>
        <v>0</v>
      </c>
      <c r="BP30">
        <f>IF(WEEKDAY(U30,2)=4,1+MAX(BP$4:BP29),0)</f>
        <v>0</v>
      </c>
      <c r="BQ30">
        <f>IF(WEEKDAY(Z30,2)=4,1+MAX(BQ$4:BQ29),0)</f>
        <v>0</v>
      </c>
      <c r="BR30">
        <f>IF(WEEKDAY(A63,2)=4,1+MAX(BR$4:BR29),0)</f>
        <v>0</v>
      </c>
      <c r="BS30">
        <f>IF(WEEKDAY(F63,2)=4,1+MAX(BS$4:BS29),0)</f>
        <v>0</v>
      </c>
      <c r="BT30">
        <f>IF(WEEKDAY(K63,2)=4,1+MAX(BT$4:BT29),0)</f>
        <v>0</v>
      </c>
      <c r="BU30">
        <f>IF(WEEKDAY(P63,2)=4,1+MAX(BU$4:BU29),0)</f>
        <v>0</v>
      </c>
      <c r="BV30">
        <f>IF(WEEKDAY(U63,2)=4,1+MAX(BV$4:BV29),0)</f>
        <v>4</v>
      </c>
      <c r="BW30">
        <f>IF(WEEKDAY(Z63,2)=4,1+MAX(BW$4:BW29),0)</f>
        <v>0</v>
      </c>
    </row>
    <row r="31" spans="1:75" x14ac:dyDescent="0.3">
      <c r="A31" s="54">
        <f t="shared" si="6"/>
        <v>45685</v>
      </c>
      <c r="B31" s="62">
        <f t="shared" si="0"/>
        <v>3</v>
      </c>
      <c r="C31" s="55" t="str">
        <f>IF(VLOOKUP(A31,Kalendarium!$H$2:'Kalendarium'!$L$379,4,FALSE)=0,"",VLOOKUP(A31,Kalendarium!$H$2:'Kalendarium'!$L$379,4,FALSE))</f>
        <v/>
      </c>
      <c r="D31" s="55">
        <f>VLOOKUP(A31,Kalendarium!$H$2:'Kalendarium'!$L$379,3,FALSE)</f>
        <v>0</v>
      </c>
      <c r="E31" s="56" t="str">
        <f>IF(VLOOKUP(A31,Kalendarium!$H$2:'Kalendarium'!$U$379,14,FALSE)=0,"",VLOOKUP(A31,Kalendarium!$H$2:'Kalendarium'!$U$379,14,FALSE))</f>
        <v/>
      </c>
      <c r="F31" s="54">
        <f t="shared" si="7"/>
        <v>45716</v>
      </c>
      <c r="G31" s="55">
        <f t="shared" si="1"/>
        <v>6</v>
      </c>
      <c r="H31" s="55" t="str">
        <f>IF(VLOOKUP(F31,Kalendarium!$H$2:'Kalendarium'!$L$379,4,FALSE)=0,"",VLOOKUP(F31,Kalendarium!$H$2:'Kalendarium'!$L$379,4,FALSE))</f>
        <v/>
      </c>
      <c r="I31" s="55" t="str">
        <f>IF(F31=Kalenderbasis!$M$7,"Fronleichnam",IF(F31=Kalenderbasis!$L$7,"Pfingstmontag",IF(F31=Kalenderbasis!$K$7,"Pfingstsonntag",IF(F31=Kalenderbasis!$J$7,"Christi Himmelfahrt",IF(F31=Kalenderbasis!$G$7,"Ostermontag",IF(F31=Kalenderbasis!$F$7,"Ostersonntag",IF(F31=Kalenderbasis!$H$7,"Karfreitag",IF(F31=Kalenderbasis!$I$7,"Gründonnerstag",IF(F31=Kalenderbasis!$N$7,"Aschermittwoch",(VLOOKUP(F31,Kalendarium!$H$2:'Kalendarium'!$L$379,3,FALSE)))))))))))</f>
        <v/>
      </c>
      <c r="J31" s="56" t="str">
        <f>IF(VLOOKUP(F31,Kalendarium!$H$2:'Kalendarium'!$U$379,14,FALSE)=0,"",VLOOKUP(F31,Kalendarium!$H$2:'Kalendarium'!$U$379,14,FALSE))</f>
        <v/>
      </c>
      <c r="K31" s="54">
        <f t="shared" si="8"/>
        <v>45744</v>
      </c>
      <c r="L31" s="55">
        <f t="shared" si="2"/>
        <v>6</v>
      </c>
      <c r="M31" s="55" t="str">
        <f>IF(VLOOKUP(K31,Kalendarium!$H$2:'Kalendarium'!$L$379,4,FALSE)=0,"",VLOOKUP(K31,Kalendarium!$H$2:'Kalendarium'!$L$379,4,FALSE))</f>
        <v/>
      </c>
      <c r="N31" s="55" t="str">
        <f>IF(K31=Kalenderbasis!$M$7,"Fronleichnam",IF(K31=Kalenderbasis!$L$7,"Pfingstmontag",IF(K31=Kalenderbasis!$K$7,"Pfingstsonntag",IF(K31=Kalenderbasis!$J$7,"Christi Himmelfahrt",IF(K31=Kalenderbasis!$G$7,"Ostermontag",IF(K31=Kalenderbasis!$F$7,"Ostersonntag",IF(K31=Kalenderbasis!$H$7,"Karfreitag",IF(K31=Kalenderbasis!$I$7,"Gründonnerstag",IF(K31=Kalenderbasis!$N$7,"Aschermittwoch",(VLOOKUP(K31,Kalendarium!$H$2:'Kalendarium'!$L$379,3,FALSE)))))))))))</f>
        <v/>
      </c>
      <c r="O31" s="56" t="str">
        <f>IF(VLOOKUP(K31,Kalendarium!$H$2:'Kalendarium'!$U$379,14,FALSE)=0,"",VLOOKUP(K31,Kalendarium!$H$2:'Kalendarium'!$U$379,14,FALSE))</f>
        <v/>
      </c>
      <c r="P31" s="54">
        <f t="shared" si="9"/>
        <v>45775</v>
      </c>
      <c r="Q31" s="55">
        <f t="shared" si="3"/>
        <v>2</v>
      </c>
      <c r="R31" s="55" t="str">
        <f>IF(VLOOKUP(P31,Kalendarium!$H$2:'Kalendarium'!$L$379,4,FALSE)=0,"",VLOOKUP(P31,Kalendarium!$H$2:'Kalendarium'!$L$379,4,FALSE))</f>
        <v/>
      </c>
      <c r="S31" s="55" t="str">
        <f>IF(P31=Kalenderbasis!$M$7,"Fronleichnam",IF(P31=Kalenderbasis!$L$7,"Pfingstmontag",IF(P31=Kalenderbasis!$K$7,"Pfingstsonntag",IF(P31=Kalenderbasis!$J$7,"Christi Himmelfahrt",IF(P31=Kalenderbasis!$G$7,"Ostermontag",IF(P31=Kalenderbasis!$F$7,"Ostersonntag",IF(P31=Kalenderbasis!$H$7,"Karfreitag",IF(P31=Kalenderbasis!$I$7,"Gründonnerstag",IF(P31=Kalenderbasis!$N$7,"Aschermittwoch",(VLOOKUP(P31,Kalendarium!$H$2:'Kalendarium'!$L$379,3,FALSE)))))))))))</f>
        <v/>
      </c>
      <c r="T31" s="56" t="str">
        <f>IF(VLOOKUP(P31,Kalendarium!$H$2:'Kalendarium'!$U$379,14,FALSE)=0,"",VLOOKUP(P31,Kalendarium!$H$2:'Kalendarium'!$U$379,14,FALSE))</f>
        <v/>
      </c>
      <c r="U31" s="54">
        <f t="shared" si="10"/>
        <v>45805</v>
      </c>
      <c r="V31" s="55">
        <f t="shared" si="4"/>
        <v>4</v>
      </c>
      <c r="W31" s="55" t="str">
        <f>IF(VLOOKUP(U31,Kalendarium!$H$2:'Kalendarium'!$L$379,4,FALSE)=0,"",VLOOKUP(U31,Kalendarium!$H$2:'Kalendarium'!$L$379,4,FALSE))</f>
        <v/>
      </c>
      <c r="X31" s="55" t="str">
        <f>IF(U31=Kalenderbasis!$M$7,"Fronleichnam",IF(U31=Kalenderbasis!$L$7,"Pfingstmontag",IF(U31=Kalenderbasis!$K$7,"Pfingstsonntag",IF(U31=Kalenderbasis!$J$7,"Christi Himmelfahrt",IF(U31=Kalenderbasis!$G$7,"Ostermontag",IF(U31=Kalenderbasis!$F$7,"Ostersonntag",IF(U31=Kalenderbasis!$H$7,"Karfreitag",IF(U31=Kalenderbasis!$I$7,"Gründonnerstag",IF(U31=Kalenderbasis!$N$7,"Aschermittwoch",(VLOOKUP(U31,Kalendarium!$H$2:'Kalendarium'!$L$379,3,FALSE)))))))))))</f>
        <v/>
      </c>
      <c r="Y31" s="56" t="str">
        <f>IF(VLOOKUP(U31,Kalendarium!$H$2:'Kalendarium'!$U$379,14,FALSE)=0,"",VLOOKUP(U31,Kalendarium!$H$2:'Kalendarium'!$U$379,14,FALSE))</f>
        <v/>
      </c>
      <c r="Z31" s="54">
        <f t="shared" si="11"/>
        <v>45836</v>
      </c>
      <c r="AA31" s="55">
        <f t="shared" si="5"/>
        <v>7</v>
      </c>
      <c r="AB31" s="55" t="str">
        <f>IF(VLOOKUP(Z31,Kalendarium!$H$2:'Kalendarium'!$L$379,4,FALSE)=0,"",VLOOKUP(Z31,Kalendarium!$H$2:'Kalendarium'!$L$379,4,FALSE))</f>
        <v/>
      </c>
      <c r="AC31" s="55" t="str">
        <f>IF(Z31=Kalenderbasis!$M$7,"Fronleichnam",IF(Z31=Kalenderbasis!$L$7,"Pfingstmontag",IF(Z31=Kalenderbasis!$K$7,"Pfingstsonntag",IF(Z31=Kalenderbasis!$J$7,"Christi Himmelfahrt",IF(Z31=Kalenderbasis!$G$7,"Ostermontag",IF(Z31=Kalenderbasis!$F$7,"Ostersonntag",IF(Z31=Kalenderbasis!$H$7,"Karfreitag",IF(Z31=Kalenderbasis!$I$7,"Gründonnerstag",IF(Z31=Kalenderbasis!$N$7,"Aschermittwoch",(VLOOKUP(Z31,Kalendarium!$H$2:'Kalendarium'!$L$379,3,FALSE)))))))))))</f>
        <v/>
      </c>
      <c r="AD31" s="60" t="str">
        <f>IF(VLOOKUP(Z31,Kalendarium!$H$2:'Kalendarium'!$U$379,14,FALSE)=0,"",VLOOKUP(Z31,Kalendarium!$H$2:'Kalendarium'!$U$379,14,FALSE))</f>
        <v/>
      </c>
      <c r="BL31">
        <f>IF(WEEKDAY(A31,2)=4,1+MAX(BL$4:BL30),0)</f>
        <v>0</v>
      </c>
      <c r="BM31">
        <f>IF(WEEKDAY(F31,2)=4,1+MAX(BM$4:BM30),0)</f>
        <v>0</v>
      </c>
      <c r="BN31">
        <f>IF(WEEKDAY(K31,2)=4,1+MAX(BN$4:BN30),0)</f>
        <v>0</v>
      </c>
      <c r="BO31">
        <f>IF(WEEKDAY(P31,2)=4,1+MAX(BO$4:BO30),0)</f>
        <v>0</v>
      </c>
      <c r="BP31">
        <f>IF(WEEKDAY(U31,2)=4,1+MAX(BP$4:BP30),0)</f>
        <v>0</v>
      </c>
      <c r="BQ31">
        <f>IF(WEEKDAY(Z31,2)=4,1+MAX(BQ$4:BQ30),0)</f>
        <v>0</v>
      </c>
      <c r="BR31">
        <f>IF(WEEKDAY(A64,2)=4,1+MAX(BR$4:BR30),0)</f>
        <v>0</v>
      </c>
      <c r="BS31">
        <f>IF(WEEKDAY(F64,2)=4,1+MAX(BS$4:BS30),0)</f>
        <v>4</v>
      </c>
      <c r="BT31">
        <f>IF(WEEKDAY(K64,2)=4,1+MAX(BT$4:BT30),0)</f>
        <v>0</v>
      </c>
      <c r="BU31">
        <f>IF(WEEKDAY(P64,2)=4,1+MAX(BU$4:BU30),0)</f>
        <v>0</v>
      </c>
      <c r="BV31">
        <f>IF(WEEKDAY(U64,2)=4,1+MAX(BV$4:BV30),0)</f>
        <v>0</v>
      </c>
      <c r="BW31">
        <f>IF(WEEKDAY(Z64,2)=4,1+MAX(BW$4:BW30),0)</f>
        <v>0</v>
      </c>
    </row>
    <row r="32" spans="1:75" x14ac:dyDescent="0.3">
      <c r="A32" s="54">
        <f t="shared" si="6"/>
        <v>45686</v>
      </c>
      <c r="B32" s="62">
        <f t="shared" si="0"/>
        <v>4</v>
      </c>
      <c r="C32" s="55" t="str">
        <f>IF(VLOOKUP(A32,Kalendarium!$H$2:'Kalendarium'!$L$379,4,FALSE)=0,"",VLOOKUP(A32,Kalendarium!$H$2:'Kalendarium'!$L$379,4,FALSE))</f>
        <v/>
      </c>
      <c r="D32" s="55">
        <f>VLOOKUP(A32,Kalendarium!$H$2:'Kalendarium'!$L$379,3,FALSE)</f>
        <v>0</v>
      </c>
      <c r="E32" s="56" t="str">
        <f>IF(VLOOKUP(A32,Kalendarium!$H$2:'Kalendarium'!$U$379,14,FALSE)=0,"",VLOOKUP(A32,Kalendarium!$H$2:'Kalendarium'!$U$379,14,FALSE))</f>
        <v/>
      </c>
      <c r="F32" s="54" t="str">
        <f>IF(Kalenderbasis!AF7&gt;28,F31+1,"")</f>
        <v/>
      </c>
      <c r="G32" s="55" t="str">
        <f>IF(Kalenderbasis!AF7&gt;28,WEEKDAY(F32),"")</f>
        <v/>
      </c>
      <c r="H32" s="55" t="str">
        <f>IF(Kalenderbasis!AF7&gt;28,IF(VLOOKUP(F32,Kalendarium!$H$2:'Kalendarium'!$L$379,4,FALSE)=0,"",VLOOKUP(F32,Kalendarium!$H$2:'Kalendarium'!$L$379,4,FALSE)),"")</f>
        <v/>
      </c>
      <c r="I32" s="55" t="str">
        <f>IF(Kalenderbasis!AF7&gt;28,IF(F31=Kalenderbasis!$M$7,"Fronleichnam",IF(F31=Kalenderbasis!$L$7,"Pfingstmontag",IF(F31=Kalenderbasis!$K$7,"Pfingstsonntag",IF(F31=Kalenderbasis!$J$7,"Christi Himmelfahrt",IF(F31=Kalenderbasis!$G$7,"Ostermontag",IF(F31=Kalenderbasis!$F$7,"Ostersonntag",IF(F31=Kalenderbasis!$H$7,"Karfreitag",IF(F31=Kalenderbasis!$I$7,"Gründonnerstag",IF(F31=Kalenderbasis!$N$7,"Aschermittwoch",(VLOOKUP(F31,Kalendarium!$H$2:'Kalendarium'!$L$379,3,FALSE))))))))))),"")</f>
        <v/>
      </c>
      <c r="J32" s="56" t="str">
        <f>IF(Kalenderbasis!AF7&gt;28,IF(VLOOKUP(F32,Kalendarium!$H$2:'Kalendarium'!$U$379,14,FALSE)=0,"",VLOOKUP(F32,Kalendarium!$H$2:'Kalendarium'!$U$379,14,FALSE)),"")</f>
        <v/>
      </c>
      <c r="K32" s="54">
        <f t="shared" si="8"/>
        <v>45745</v>
      </c>
      <c r="L32" s="55">
        <f t="shared" si="2"/>
        <v>7</v>
      </c>
      <c r="M32" s="55" t="str">
        <f>IF(VLOOKUP(K32,Kalendarium!$H$2:'Kalendarium'!$L$379,4,FALSE)=0,"",VLOOKUP(K32,Kalendarium!$H$2:'Kalendarium'!$L$379,4,FALSE))</f>
        <v/>
      </c>
      <c r="N32" s="55" t="str">
        <f>IF(K32=Kalenderbasis!$M$7,"Fronleichnam",IF(K32=Kalenderbasis!$L$7,"Pfingstmontag",IF(K32=Kalenderbasis!$K$7,"Pfingstsonntag",IF(K32=Kalenderbasis!$J$7,"Christi Himmelfahrt",IF(K32=Kalenderbasis!$G$7,"Ostermontag",IF(K32=Kalenderbasis!$F$7,"Ostersonntag",IF(K32=Kalenderbasis!$H$7,"Karfreitag",IF(K32=Kalenderbasis!$I$7,"Gründonnerstag",IF(K32=Kalenderbasis!$N$7,"Aschermittwoch",(VLOOKUP(K32,Kalendarium!$H$2:'Kalendarium'!$L$379,3,FALSE)))))))))))</f>
        <v/>
      </c>
      <c r="O32" s="56" t="str">
        <f>IF(VLOOKUP(K32,Kalendarium!$H$2:'Kalendarium'!$U$379,14,FALSE)=0,"",VLOOKUP(K32,Kalendarium!$H$2:'Kalendarium'!$U$379,14,FALSE))</f>
        <v/>
      </c>
      <c r="P32" s="54">
        <f t="shared" si="9"/>
        <v>45776</v>
      </c>
      <c r="Q32" s="55">
        <f t="shared" si="3"/>
        <v>3</v>
      </c>
      <c r="R32" s="55" t="str">
        <f>IF(VLOOKUP(P32,Kalendarium!$H$2:'Kalendarium'!$L$379,4,FALSE)=0,"",VLOOKUP(P32,Kalendarium!$H$2:'Kalendarium'!$L$379,4,FALSE))</f>
        <v/>
      </c>
      <c r="S32" s="55" t="str">
        <f>IF(P32=Kalenderbasis!$M$7,"Fronleichnam",IF(P32=Kalenderbasis!$L$7,"Pfingstmontag",IF(P32=Kalenderbasis!$K$7,"Pfingstsonntag",IF(P32=Kalenderbasis!$J$7,"Christi Himmelfahrt",IF(P32=Kalenderbasis!$G$7,"Ostermontag",IF(P32=Kalenderbasis!$F$7,"Ostersonntag",IF(P32=Kalenderbasis!$H$7,"Karfreitag",IF(P32=Kalenderbasis!$I$7,"Gründonnerstag",IF(P32=Kalenderbasis!$N$7,"Aschermittwoch",(VLOOKUP(P32,Kalendarium!$H$2:'Kalendarium'!$L$379,3,FALSE)))))))))))</f>
        <v/>
      </c>
      <c r="T32" s="56" t="str">
        <f>IF(VLOOKUP(P32,Kalendarium!$H$2:'Kalendarium'!$U$379,14,FALSE)=0,"",VLOOKUP(P32,Kalendarium!$H$2:'Kalendarium'!$U$379,14,FALSE))</f>
        <v/>
      </c>
      <c r="U32" s="54">
        <f t="shared" si="10"/>
        <v>45806</v>
      </c>
      <c r="V32" s="55">
        <f t="shared" si="4"/>
        <v>5</v>
      </c>
      <c r="W32" s="55" t="str">
        <f>IF(VLOOKUP(U32,Kalendarium!$H$2:'Kalendarium'!$L$379,4,FALSE)=0,"",VLOOKUP(U32,Kalendarium!$H$2:'Kalendarium'!$L$379,4,FALSE))</f>
        <v/>
      </c>
      <c r="X32" s="55" t="str">
        <f>IF(U32=Kalenderbasis!$M$7,"Fronleichnam",IF(U32=Kalenderbasis!$L$7,"Pfingstmontag",IF(U32=Kalenderbasis!$K$7,"Pfingstsonntag",IF(U32=Kalenderbasis!$J$7,"Christi Himmelfahrt",IF(U32=Kalenderbasis!$G$7,"Ostermontag",IF(U32=Kalenderbasis!$F$7,"Ostersonntag",IF(U32=Kalenderbasis!$H$7,"Karfreitag",IF(U32=Kalenderbasis!$I$7,"Gründonnerstag",IF(U32=Kalenderbasis!$N$7,"Aschermittwoch",(VLOOKUP(U32,Kalendarium!$H$2:'Kalendarium'!$L$379,3,FALSE)))))))))))</f>
        <v>Christi Himmelfahrt</v>
      </c>
      <c r="Y32" s="56" t="str">
        <f>IF(VLOOKUP(U32,Kalendarium!$H$2:'Kalendarium'!$U$379,14,FALSE)=0,"",VLOOKUP(U32,Kalendarium!$H$2:'Kalendarium'!$U$379,14,FALSE))</f>
        <v/>
      </c>
      <c r="Z32" s="54">
        <f t="shared" si="11"/>
        <v>45837</v>
      </c>
      <c r="AA32" s="55">
        <f t="shared" si="5"/>
        <v>1</v>
      </c>
      <c r="AB32" s="55" t="str">
        <f>IF(VLOOKUP(Z32,Kalendarium!$H$2:'Kalendarium'!$L$379,4,FALSE)=0,"",VLOOKUP(Z32,Kalendarium!$H$2:'Kalendarium'!$L$379,4,FALSE))</f>
        <v/>
      </c>
      <c r="AC32" s="55" t="str">
        <f>IF(Z32=Kalenderbasis!$M$7,"Fronleichnam",IF(Z32=Kalenderbasis!$L$7,"Pfingstmontag",IF(Z32=Kalenderbasis!$K$7,"Pfingstsonntag",IF(Z32=Kalenderbasis!$J$7,"Christi Himmelfahrt",IF(Z32=Kalenderbasis!$G$7,"Ostermontag",IF(Z32=Kalenderbasis!$F$7,"Ostersonntag",IF(Z32=Kalenderbasis!$H$7,"Karfreitag",IF(Z32=Kalenderbasis!$I$7,"Gründonnerstag",IF(Z32=Kalenderbasis!$N$7,"Aschermittwoch",(VLOOKUP(Z32,Kalendarium!$H$2:'Kalendarium'!$L$379,3,FALSE)))))))))))</f>
        <v/>
      </c>
      <c r="AD32" s="60" t="str">
        <f>IF(VLOOKUP(Z32,Kalendarium!$H$2:'Kalendarium'!$U$379,14,FALSE)=0,"",VLOOKUP(Z32,Kalendarium!$H$2:'Kalendarium'!$U$379,14,FALSE))</f>
        <v/>
      </c>
      <c r="BL32">
        <f>IF(WEEKDAY(A32,2)=4,1+MAX(BL$4:BL31),0)</f>
        <v>0</v>
      </c>
      <c r="BM32" t="e">
        <f>IF(WEEKDAY(F32,2)=4,1+MAX(BM$4:BM31),0)</f>
        <v>#VALUE!</v>
      </c>
      <c r="BN32">
        <f>IF(WEEKDAY(K32,2)=4,1+MAX(BN$4:BN31),0)</f>
        <v>0</v>
      </c>
      <c r="BO32">
        <f>IF(WEEKDAY(P32,2)=4,1+MAX(BO$4:BO31),0)</f>
        <v>0</v>
      </c>
      <c r="BP32">
        <f>IF(WEEKDAY(U32,2)=4,1+MAX(BP$4:BP31),0)</f>
        <v>5</v>
      </c>
      <c r="BQ32">
        <f>IF(WEEKDAY(Z32,2)=4,1+MAX(BQ$4:BQ31),0)</f>
        <v>0</v>
      </c>
      <c r="BR32">
        <f>IF(WEEKDAY(A65,2)=4,1+MAX(BR$4:BR31),0)</f>
        <v>0</v>
      </c>
      <c r="BS32">
        <f>IF(WEEKDAY(F65,2)=4,1+MAX(BS$4:BS31),0)</f>
        <v>0</v>
      </c>
      <c r="BT32">
        <f>IF(WEEKDAY(K65,2)=4,1+MAX(BT$4:BT31),0)</f>
        <v>0</v>
      </c>
      <c r="BU32">
        <f>IF(WEEKDAY(P65,2)=4,1+MAX(BU$4:BU31),0)</f>
        <v>0</v>
      </c>
      <c r="BV32">
        <f>IF(WEEKDAY(U65,2)=4,1+MAX(BV$4:BV31),0)</f>
        <v>0</v>
      </c>
      <c r="BW32">
        <f>IF(WEEKDAY(Z65,2)=4,1+MAX(BW$4:BW31),0)</f>
        <v>0</v>
      </c>
    </row>
    <row r="33" spans="1:75" x14ac:dyDescent="0.3">
      <c r="A33" s="54">
        <f t="shared" si="6"/>
        <v>45687</v>
      </c>
      <c r="B33" s="62">
        <f t="shared" si="0"/>
        <v>5</v>
      </c>
      <c r="C33" s="55" t="str">
        <f>IF(VLOOKUP(A33,Kalendarium!$H$2:'Kalendarium'!$L$379,4,FALSE)=0,"",VLOOKUP(A33,Kalendarium!$H$2:'Kalendarium'!$L$379,4,FALSE))</f>
        <v>KJ</v>
      </c>
      <c r="D33" s="55" t="str">
        <f>VLOOKUP(A33,Kalendarium!$H$2:'Kalendarium'!$L$379,3,FALSE)</f>
        <v>Burggraben</v>
      </c>
      <c r="E33" s="56" t="str">
        <f>IF(VLOOKUP(A33,Kalendarium!$H$2:'Kalendarium'!$U$379,14,FALSE)=0,"",VLOOKUP(A33,Kalendarium!$H$2:'Kalendarium'!$U$379,14,FALSE))</f>
        <v/>
      </c>
      <c r="F33" s="54"/>
      <c r="G33" s="55"/>
      <c r="H33" s="55"/>
      <c r="I33" s="55"/>
      <c r="J33" s="56"/>
      <c r="K33" s="54">
        <f t="shared" si="8"/>
        <v>45746</v>
      </c>
      <c r="L33" s="55">
        <f t="shared" si="2"/>
        <v>1</v>
      </c>
      <c r="M33" s="55" t="str">
        <f>IF(VLOOKUP(K33,Kalendarium!$H$2:'Kalendarium'!$L$379,4,FALSE)=0,"",VLOOKUP(K33,Kalendarium!$H$2:'Kalendarium'!$L$379,4,FALSE))</f>
        <v/>
      </c>
      <c r="N33" s="55" t="str">
        <f>IF(K33=Kalenderbasis!$M$7,"Fronleichnam",IF(K33=Kalenderbasis!$L$7,"Pfingstmontag",IF(K33=Kalenderbasis!$K$7,"Pfingstsonntag",IF(K33=Kalenderbasis!$J$7,"Christi Himmelfahrt",IF(K33=Kalenderbasis!$G$7,"Ostermontag",IF(K33=Kalenderbasis!$F$7,"Ostersonntag",IF(K33=Kalenderbasis!$H$7,"Karfreitag",IF(K33=Kalenderbasis!$I$7,"Gründonnerstag",IF(K33=Kalenderbasis!$N$7,"Aschermittwoch",(VLOOKUP(K33,Kalendarium!$H$2:'Kalendarium'!$L$379,3,FALSE)))))))))))</f>
        <v/>
      </c>
      <c r="O33" s="56" t="str">
        <f>IF(VLOOKUP(K33,Kalendarium!$H$2:'Kalendarium'!$U$379,14,FALSE)=0,"",VLOOKUP(K33,Kalendarium!$H$2:'Kalendarium'!$U$379,14,FALSE))</f>
        <v/>
      </c>
      <c r="P33" s="54">
        <f t="shared" si="9"/>
        <v>45777</v>
      </c>
      <c r="Q33" s="55">
        <f t="shared" si="3"/>
        <v>4</v>
      </c>
      <c r="R33" s="55" t="str">
        <f>IF(VLOOKUP(P33,Kalendarium!$H$2:'Kalendarium'!$L$379,4,FALSE)=0,"",VLOOKUP(P33,Kalendarium!$H$2:'Kalendarium'!$L$379,4,FALSE))</f>
        <v/>
      </c>
      <c r="S33" s="55" t="str">
        <f>IF(P33=Kalenderbasis!$M$7,"Fronleichnam",IF(P33=Kalenderbasis!$L$7,"Pfingstmontag",IF(P33=Kalenderbasis!$K$7,"Pfingstsonntag",IF(P33=Kalenderbasis!$J$7,"Christi Himmelfahrt",IF(P33=Kalenderbasis!$G$7,"Ostermontag",IF(P33=Kalenderbasis!$F$7,"Ostersonntag",IF(P33=Kalenderbasis!$H$7,"Karfreitag",IF(P33=Kalenderbasis!$I$7,"Gründonnerstag",IF(P33=Kalenderbasis!$N$7,"Aschermittwoch",(VLOOKUP(P33,Kalendarium!$H$2:'Kalendarium'!$L$379,3,FALSE)))))))))))</f>
        <v/>
      </c>
      <c r="T33" s="56" t="str">
        <f>IF(VLOOKUP(P33,Kalendarium!$H$2:'Kalendarium'!$U$379,14,FALSE)=0,"",VLOOKUP(P33,Kalendarium!$H$2:'Kalendarium'!$U$379,14,FALSE))</f>
        <v/>
      </c>
      <c r="U33" s="54">
        <f t="shared" si="10"/>
        <v>45807</v>
      </c>
      <c r="V33" s="55">
        <f t="shared" si="4"/>
        <v>6</v>
      </c>
      <c r="W33" s="55" t="str">
        <f>IF(VLOOKUP(U33,Kalendarium!$H$2:'Kalendarium'!$L$379,4,FALSE)=0,"",VLOOKUP(U33,Kalendarium!$H$2:'Kalendarium'!$L$379,4,FALSE))</f>
        <v/>
      </c>
      <c r="X33" s="55" t="str">
        <f>IF(U33=Kalenderbasis!$M$7,"Fronleichnam",IF(U33=Kalenderbasis!$L$7,"Pfingstmontag",IF(U33=Kalenderbasis!$K$7,"Pfingstsonntag",IF(U33=Kalenderbasis!$J$7,"Christi Himmelfahrt",IF(U33=Kalenderbasis!$G$7,"Ostermontag",IF(U33=Kalenderbasis!$F$7,"Ostersonntag",IF(U33=Kalenderbasis!$H$7,"Karfreitag",IF(U33=Kalenderbasis!$I$7,"Gründonnerstag",IF(U33=Kalenderbasis!$N$7,"Aschermittwoch",(VLOOKUP(U33,Kalendarium!$H$2:'Kalendarium'!$L$379,3,FALSE)))))))))))</f>
        <v/>
      </c>
      <c r="Y33" s="56" t="str">
        <f>IF(VLOOKUP(U33,Kalendarium!$H$2:'Kalendarium'!$U$379,14,FALSE)=0,"",VLOOKUP(U33,Kalendarium!$H$2:'Kalendarium'!$U$379,14,FALSE))</f>
        <v/>
      </c>
      <c r="Z33" s="54">
        <f t="shared" si="11"/>
        <v>45838</v>
      </c>
      <c r="AA33" s="55">
        <f t="shared" si="5"/>
        <v>2</v>
      </c>
      <c r="AB33" s="55" t="str">
        <f>IF(VLOOKUP(Z33,Kalendarium!$H$2:'Kalendarium'!$L$379,4,FALSE)=0,"",VLOOKUP(Z33,Kalendarium!$H$2:'Kalendarium'!$L$379,4,FALSE))</f>
        <v/>
      </c>
      <c r="AC33" s="55" t="str">
        <f>IF(Z33=Kalenderbasis!$M$7,"Fronleichnam",IF(Z33=Kalenderbasis!$L$7,"Pfingstmontag",IF(Z33=Kalenderbasis!$K$7,"Pfingstsonntag",IF(Z33=Kalenderbasis!$J$7,"Christi Himmelfahrt",IF(Z33=Kalenderbasis!$G$7,"Ostermontag",IF(Z33=Kalenderbasis!$F$7,"Ostersonntag",IF(Z33=Kalenderbasis!$H$7,"Karfreitag",IF(Z33=Kalenderbasis!$I$7,"Gründonnerstag",IF(Z33=Kalenderbasis!$N$7,"Aschermittwoch",(VLOOKUP(Z33,Kalendarium!$H$2:'Kalendarium'!$L$379,3,FALSE)))))))))))</f>
        <v/>
      </c>
      <c r="AD33" s="60" t="str">
        <f>IF(VLOOKUP(Z33,Kalendarium!$H$2:'Kalendarium'!$U$379,14,FALSE)=0,"",VLOOKUP(Z33,Kalendarium!$H$2:'Kalendarium'!$U$379,14,FALSE))</f>
        <v/>
      </c>
      <c r="BL33">
        <f>IF(WEEKDAY(A33,2)=4,1+MAX(BL$4:BL32),0)</f>
        <v>5</v>
      </c>
      <c r="BM33">
        <f>IF(WEEKDAY(F33,2)=4,1+MAX(BM$4:BM32),0)</f>
        <v>0</v>
      </c>
      <c r="BN33">
        <f>IF(WEEKDAY(K33,2)=4,1+MAX(BN$4:BN32),0)</f>
        <v>0</v>
      </c>
      <c r="BO33">
        <f>IF(WEEKDAY(P33,2)=4,1+MAX(BO$4:BO32),0)</f>
        <v>0</v>
      </c>
      <c r="BP33">
        <f>IF(WEEKDAY(U33,2)=4,1+MAX(BP$4:BP32),0)</f>
        <v>0</v>
      </c>
      <c r="BQ33">
        <f>IF(WEEKDAY(Z33,2)=4,1+MAX(BQ$4:BQ32),0)</f>
        <v>0</v>
      </c>
      <c r="BR33">
        <f>IF(WEEKDAY(A66,2)=4,1+MAX(BR$4:BR32),0)</f>
        <v>0</v>
      </c>
      <c r="BS33">
        <f>IF(WEEKDAY(F66,2)=4,1+MAX(BS$4:BS32),0)</f>
        <v>0</v>
      </c>
      <c r="BT33">
        <f>IF(WEEKDAY(K66,2)=4,1+MAX(BT$4:BT32),0)</f>
        <v>0</v>
      </c>
      <c r="BU33">
        <f>IF(WEEKDAY(P66,2)=4,1+MAX(BU$4:BU32),0)</f>
        <v>5</v>
      </c>
      <c r="BV33">
        <f>IF(WEEKDAY(U66,2)=4,1+MAX(BV$4:BV32),0)</f>
        <v>0</v>
      </c>
      <c r="BW33">
        <f>IF(WEEKDAY(Z66,2)=4,1+MAX(BW$4:BW32),0)</f>
        <v>0</v>
      </c>
    </row>
    <row r="34" spans="1:75" ht="15" thickBot="1" x14ac:dyDescent="0.35">
      <c r="A34" s="54">
        <f t="shared" si="6"/>
        <v>45688</v>
      </c>
      <c r="B34" s="65">
        <f t="shared" si="0"/>
        <v>6</v>
      </c>
      <c r="C34" s="55" t="str">
        <f>IF(VLOOKUP(A34,Kalendarium!$H$2:'Kalendarium'!$L$379,4,FALSE)=0,"",VLOOKUP(A34,Kalendarium!$H$2:'Kalendarium'!$L$379,4,FALSE))</f>
        <v/>
      </c>
      <c r="D34" s="55" t="str">
        <f>VLOOKUP(A34,Kalendarium!$H$2:'Kalendarium'!$L$379,3,FALSE)</f>
        <v/>
      </c>
      <c r="E34" s="56" t="str">
        <f>IF(VLOOKUP(A34,Kalendarium!$H$2:'Kalendarium'!$U$379,14,FALSE)=0,"",VLOOKUP(A34,Kalendarium!$H$2:'Kalendarium'!$U$379,14,FALSE))</f>
        <v/>
      </c>
      <c r="F34" s="64"/>
      <c r="G34" s="66"/>
      <c r="H34" s="66"/>
      <c r="I34" s="66"/>
      <c r="J34" s="67"/>
      <c r="K34" s="64">
        <f t="shared" si="8"/>
        <v>45747</v>
      </c>
      <c r="L34" s="66">
        <f t="shared" si="2"/>
        <v>2</v>
      </c>
      <c r="M34" s="55" t="str">
        <f>IF(VLOOKUP(K34,Kalendarium!$H$2:'Kalendarium'!$L$379,4,FALSE)=0,"",VLOOKUP(K34,Kalendarium!$H$2:'Kalendarium'!$L$379,4,FALSE))</f>
        <v/>
      </c>
      <c r="N34" s="55" t="str">
        <f>IF(K34=Kalenderbasis!$M$7,"Fronleichnam",IF(K34=Kalenderbasis!$L$7,"Pfingstmontag",IF(K34=Kalenderbasis!$K$7,"Pfingstsonntag",IF(K34=Kalenderbasis!$J$7,"Christi Himmelfahrt",IF(K34=Kalenderbasis!$G$7,"Ostermontag",IF(K34=Kalenderbasis!$F$7,"Ostersonntag",IF(K34=Kalenderbasis!$H$7,"Karfreitag",IF(K34=Kalenderbasis!$I$7,"Gründonnerstag",IF(K34=Kalenderbasis!$N$7,"Aschermittwoch",(VLOOKUP(K34,Kalendarium!$H$2:'Kalendarium'!$L$379,3,FALSE)))))))))))</f>
        <v/>
      </c>
      <c r="O34" s="56" t="str">
        <f>IF(VLOOKUP(K34,Kalendarium!$H$2:'Kalendarium'!$U$379,14,FALSE)=0,"",VLOOKUP(K34,Kalendarium!$H$2:'Kalendarium'!$U$379,14,FALSE))</f>
        <v/>
      </c>
      <c r="P34" s="64"/>
      <c r="Q34" s="66"/>
      <c r="R34" s="66"/>
      <c r="S34" s="66"/>
      <c r="T34" s="56"/>
      <c r="U34" s="64">
        <f t="shared" si="10"/>
        <v>45808</v>
      </c>
      <c r="V34" s="66">
        <f t="shared" si="4"/>
        <v>7</v>
      </c>
      <c r="W34" s="55" t="str">
        <f>IF(VLOOKUP(U34,Kalendarium!$H$2:'Kalendarium'!$L$379,4,FALSE)=0,"",VLOOKUP(U34,Kalendarium!$H$2:'Kalendarium'!$L$379,4,FALSE))</f>
        <v/>
      </c>
      <c r="X34" s="55" t="str">
        <f>IF(U34=Kalenderbasis!$M$7,"Fronleichnam",IF(U34=Kalenderbasis!$L$7,"Pfingstmontag",IF(U34=Kalenderbasis!$K$7,"Pfingstsonntag",IF(U34=Kalenderbasis!$J$7,"Christi Himmelfahrt",IF(U34=Kalenderbasis!$G$7,"Ostermontag",IF(U34=Kalenderbasis!$F$7,"Ostersonntag",IF(U34=Kalenderbasis!$H$7,"Karfreitag",IF(U34=Kalenderbasis!$I$7,"Gründonnerstag",IF(U34=Kalenderbasis!$N$7,"Aschermittwoch",(VLOOKUP(U34,Kalendarium!$H$2:'Kalendarium'!$L$379,3,FALSE)))))))))))</f>
        <v/>
      </c>
      <c r="Y34" s="56" t="str">
        <f>IF(VLOOKUP(U34,Kalendarium!$H$2:'Kalendarium'!$U$379,14,FALSE)=0,"",VLOOKUP(U34,Kalendarium!$H$2:'Kalendarium'!$U$379,14,FALSE))</f>
        <v/>
      </c>
      <c r="Z34" s="64"/>
      <c r="AA34" s="66"/>
      <c r="AB34" s="55"/>
      <c r="AC34" s="55"/>
      <c r="AD34" s="60"/>
      <c r="BL34">
        <f>IF(WEEKDAY(A34,2)=4,1+MAX(BL$4:BL33),0)</f>
        <v>0</v>
      </c>
      <c r="BM34">
        <f>IF(WEEKDAY(F34,2)=4,1+MAX(BM$4:BM33),0)</f>
        <v>0</v>
      </c>
      <c r="BN34">
        <f>IF(WEEKDAY(K34,2)=4,1+MAX(BN$4:BN33),0)</f>
        <v>0</v>
      </c>
      <c r="BO34">
        <f>IF(WEEKDAY(P34,2)=4,1+MAX(BO$4:BO33),0)</f>
        <v>0</v>
      </c>
      <c r="BP34">
        <f>IF(WEEKDAY(U34,2)=4,1+MAX(BP$4:BP33),0)</f>
        <v>0</v>
      </c>
      <c r="BQ34">
        <f>IF(WEEKDAY(Z34,2)=4,1+MAX(BQ$4:BQ33),0)</f>
        <v>0</v>
      </c>
      <c r="BR34">
        <f>IF(WEEKDAY(A67,2)=4,1+MAX(BR$4:BR33),0)</f>
        <v>5</v>
      </c>
      <c r="BS34">
        <f>IF(WEEKDAY(F67,2)=4,1+MAX(BS$4:BS33),0)</f>
        <v>0</v>
      </c>
      <c r="BT34">
        <f>IF(WEEKDAY(K67,2)=4,1+MAX(BT$4:BT33),0)</f>
        <v>0</v>
      </c>
      <c r="BU34">
        <f>IF(WEEKDAY(P67,2)=4,1+MAX(BU$4:BU33),0)</f>
        <v>0</v>
      </c>
      <c r="BV34">
        <f>IF(WEEKDAY(U67,2)=4,1+MAX(BV$4:BV33),0)</f>
        <v>0</v>
      </c>
      <c r="BW34">
        <f>IF(WEEKDAY(Z67,2)=4,1+MAX(BW$4:BW33),0)</f>
        <v>0</v>
      </c>
    </row>
    <row r="35" spans="1:75" ht="15.6" hidden="1" thickTop="1" thickBot="1" x14ac:dyDescent="0.35">
      <c r="A35" t="str">
        <f>"1.7."&amp;D2</f>
        <v>1.7.2025</v>
      </c>
      <c r="F35" t="str">
        <f>"1.8."&amp;D2</f>
        <v>1.8.2025</v>
      </c>
      <c r="K35" t="str">
        <f>"1.9."&amp;D2</f>
        <v>1.9.2025</v>
      </c>
      <c r="P35" t="str">
        <f>"1.10."&amp;D2</f>
        <v>1.10.2025</v>
      </c>
      <c r="U35" t="str">
        <f>"1.11."&amp;D2</f>
        <v>1.11.2025</v>
      </c>
      <c r="Z35" t="str">
        <f>"1.12."&amp;D2</f>
        <v>1.12.2025</v>
      </c>
      <c r="AD35" s="68"/>
      <c r="AE35" s="69"/>
      <c r="AJ35" s="69"/>
      <c r="AO35" s="69"/>
      <c r="AT35" s="69"/>
      <c r="AY35" s="69"/>
      <c r="BD35" s="70"/>
      <c r="BE35" s="44"/>
      <c r="BF35" s="44"/>
      <c r="BG35" s="44"/>
      <c r="BH35" s="44"/>
    </row>
    <row r="36" spans="1:75" ht="16.2" thickTop="1" x14ac:dyDescent="0.3">
      <c r="A36" s="176" t="str">
        <f>"Juli "&amp;$D2</f>
        <v>Juli 2025</v>
      </c>
      <c r="B36" s="177"/>
      <c r="C36" s="177"/>
      <c r="D36" s="177"/>
      <c r="E36" s="178"/>
      <c r="F36" s="176" t="str">
        <f>"August "&amp;$D2</f>
        <v>August 2025</v>
      </c>
      <c r="G36" s="177"/>
      <c r="H36" s="177"/>
      <c r="I36" s="177"/>
      <c r="J36" s="178"/>
      <c r="K36" s="176" t="str">
        <f>"September "&amp;$D2</f>
        <v>September 2025</v>
      </c>
      <c r="L36" s="177"/>
      <c r="M36" s="177"/>
      <c r="N36" s="177"/>
      <c r="O36" s="178"/>
      <c r="P36" s="176" t="str">
        <f>"Oktober "&amp;$D2</f>
        <v>Oktober 2025</v>
      </c>
      <c r="Q36" s="177"/>
      <c r="R36" s="177"/>
      <c r="S36" s="177"/>
      <c r="T36" s="178"/>
      <c r="U36" s="176" t="str">
        <f>"November "&amp;$D2</f>
        <v>November 2025</v>
      </c>
      <c r="V36" s="177"/>
      <c r="W36" s="177"/>
      <c r="X36" s="177"/>
      <c r="Y36" s="178"/>
      <c r="Z36" s="176" t="str">
        <f>"Dezember "&amp;$D2</f>
        <v>Dezember 2025</v>
      </c>
      <c r="AA36" s="177"/>
      <c r="AB36" s="177"/>
      <c r="AC36" s="177"/>
      <c r="AD36" s="178"/>
      <c r="AE36" s="69"/>
      <c r="AJ36" s="69"/>
      <c r="AO36" s="69"/>
      <c r="AT36" s="69"/>
      <c r="AY36" s="69"/>
      <c r="BD36" s="70"/>
      <c r="BE36" s="44"/>
      <c r="BF36" s="44"/>
      <c r="BG36" s="44"/>
      <c r="BH36" s="44"/>
    </row>
    <row r="37" spans="1:75" x14ac:dyDescent="0.3">
      <c r="A37" s="54">
        <f>Kalenderbasis!AU7</f>
        <v>45839</v>
      </c>
      <c r="B37" s="55">
        <f t="shared" ref="B37:B67" si="13">WEEKDAY(A37)</f>
        <v>3</v>
      </c>
      <c r="C37" s="55" t="str">
        <f>IF(VLOOKUP(A37,Kalendarium!$H$2:'Kalendarium'!$L$379,4,FALSE)=0,"",VLOOKUP(A37,Kalendarium!$H$2:'Kalendarium'!$L$379,4,FALSE))</f>
        <v/>
      </c>
      <c r="D37" s="55" t="str">
        <f>VLOOKUP(A37,Kalendarium!$H$2:'Kalendarium'!$L$379,3,FALSE)</f>
        <v/>
      </c>
      <c r="E37" s="56" t="str">
        <f>IF(VLOOKUP(A37,Kalendarium!$H$2:'Kalendarium'!$U$379,14,FALSE)=0,"",VLOOKUP(A37,Kalendarium!$H$2:'Kalendarium'!$U$379,14,FALSE))</f>
        <v/>
      </c>
      <c r="F37" s="54">
        <f>Kalenderbasis!AV7</f>
        <v>45870</v>
      </c>
      <c r="G37" s="55">
        <f t="shared" ref="G37" si="14">WEEKDAY(F37)</f>
        <v>6</v>
      </c>
      <c r="H37" s="55" t="str">
        <f>IF(VLOOKUP(F37,Kalendarium!$H$2:'Kalendarium'!$L$379,4,FALSE)=0,"",VLOOKUP(F37,Kalendarium!$H$2:'Kalendarium'!$L$379,4,FALSE))</f>
        <v/>
      </c>
      <c r="I37" s="55" t="str">
        <f>(VLOOKUP(F37,Kalendarium!$H$2:'Kalendarium'!$L$379,3,FALSE))</f>
        <v/>
      </c>
      <c r="J37" s="56" t="str">
        <f>IF(VLOOKUP(F37,Kalendarium!$H$2:'Kalendarium'!$U$379,14,FALSE)=0,"",VLOOKUP(F37,Kalendarium!$H$2:'Kalendarium'!$U$379,14,FALSE))</f>
        <v/>
      </c>
      <c r="K37" s="54">
        <f>Kalenderbasis!AW7</f>
        <v>45901</v>
      </c>
      <c r="L37" s="55">
        <f t="shared" ref="L37:L66" si="15">WEEKDAY(K37)</f>
        <v>2</v>
      </c>
      <c r="M37" s="55" t="str">
        <f>IF(VLOOKUP(K37,Kalendarium!$H$2:'Kalendarium'!$L$379,4,FALSE)=0,"",VLOOKUP(K37,Kalendarium!$H$2:'Kalendarium'!$L$379,4,FALSE))</f>
        <v/>
      </c>
      <c r="N37" s="55" t="str">
        <f>(VLOOKUP(K37,Kalendarium!$H$2:'Kalendarium'!$L$379,3,FALSE))</f>
        <v/>
      </c>
      <c r="O37" s="56" t="str">
        <f>IF(VLOOKUP(K37,Kalendarium!$H$2:'Kalendarium'!$U$379,14,FALSE)=0,"",VLOOKUP(K37,Kalendarium!$H$2:'Kalendarium'!$U$379,14,FALSE))</f>
        <v/>
      </c>
      <c r="P37" s="54">
        <f>Kalenderbasis!AX7</f>
        <v>45931</v>
      </c>
      <c r="Q37" s="55">
        <f t="shared" ref="Q37:Q67" si="16">WEEKDAY(P37)</f>
        <v>4</v>
      </c>
      <c r="R37" s="55" t="str">
        <f>IF(VLOOKUP(P37,Kalendarium!$H$2:'Kalendarium'!$L$379,4,FALSE)=0,"",VLOOKUP(P37,Kalendarium!$H$2:'Kalendarium'!$L$379,4,FALSE))</f>
        <v/>
      </c>
      <c r="S37" s="55" t="str">
        <f>(VLOOKUP(P37,Kalendarium!$H$2:'Kalendarium'!$L$379,3,FALSE))</f>
        <v/>
      </c>
      <c r="T37" s="56" t="str">
        <f>IF(VLOOKUP(P37,Kalendarium!$H$2:'Kalendarium'!$U$379,14,FALSE)=0,"",VLOOKUP(P37,Kalendarium!$H$2:'Kalendarium'!$U$379,14,FALSE))</f>
        <v/>
      </c>
      <c r="U37" s="57">
        <f>Kalenderbasis!AY7</f>
        <v>45962</v>
      </c>
      <c r="V37" s="53">
        <f t="shared" ref="V37:V66" si="17">WEEKDAY(U37)</f>
        <v>7</v>
      </c>
      <c r="W37" s="53" t="s">
        <v>67</v>
      </c>
      <c r="X37" s="53"/>
      <c r="Y37" s="71"/>
      <c r="Z37" s="54">
        <f>Kalenderbasis!AZ7</f>
        <v>45992</v>
      </c>
      <c r="AA37" s="55">
        <f t="shared" ref="AA37:AA67" si="18">WEEKDAY(Z37)</f>
        <v>2</v>
      </c>
      <c r="AB37" s="55" t="str">
        <f>IF(VLOOKUP(Z37,Kalendarium!$H$2:'Kalendarium'!$L$379,4,FALSE)=0,"",VLOOKUP(Z37,Kalendarium!$H$2:'Kalendarium'!$L$379,4,FALSE))</f>
        <v/>
      </c>
      <c r="AC37" s="55" t="str">
        <f>(VLOOKUP(Z37,Kalendarium!$H$2:'Kalendarium'!$L$379,3,FALSE))</f>
        <v/>
      </c>
      <c r="AD37" s="60" t="str">
        <f>IF(VLOOKUP(Z37,Kalendarium!$H$2:'Kalendarium'!$U$379,14,FALSE)=0,"",VLOOKUP(Z37,Kalendarium!$H$2:'Kalendarium'!$U$379,14,FALSE))</f>
        <v/>
      </c>
      <c r="AE37" s="69"/>
      <c r="AJ37" s="69"/>
      <c r="AO37" s="69"/>
      <c r="AT37" s="69"/>
      <c r="AY37" s="69"/>
      <c r="BD37" s="70"/>
      <c r="BE37" s="44"/>
      <c r="BF37" s="44"/>
      <c r="BG37" s="44"/>
      <c r="BH37" s="44"/>
    </row>
    <row r="38" spans="1:75" x14ac:dyDescent="0.3">
      <c r="A38" s="54">
        <f>A35+1</f>
        <v>45840</v>
      </c>
      <c r="B38" s="55">
        <f t="shared" si="13"/>
        <v>4</v>
      </c>
      <c r="C38" s="55" t="str">
        <f>IF(VLOOKUP(A38,Kalendarium!$H$2:'Kalendarium'!$L$379,4,FALSE)=0,"",VLOOKUP(A38,Kalendarium!$H$2:'Kalendarium'!$L$379,4,FALSE))</f>
        <v/>
      </c>
      <c r="D38" s="55" t="str">
        <f>VLOOKUP(A38,Kalendarium!$H$2:'Kalendarium'!$L$379,3,FALSE)</f>
        <v/>
      </c>
      <c r="E38" s="56" t="str">
        <f>IF(VLOOKUP(A38,Kalendarium!$H$2:'Kalendarium'!$U$379,14,FALSE)=0,"",VLOOKUP(A38,Kalendarium!$H$2:'Kalendarium'!$U$379,14,FALSE))</f>
        <v/>
      </c>
      <c r="F38" s="54">
        <f>F35+1</f>
        <v>45871</v>
      </c>
      <c r="G38" s="55">
        <f t="shared" ref="G38:G67" si="19">WEEKDAY(F38)</f>
        <v>7</v>
      </c>
      <c r="H38" s="55" t="str">
        <f>IF(VLOOKUP(F38,Kalendarium!$H$2:'Kalendarium'!$L$379,4,FALSE)=0,"",VLOOKUP(F38,Kalendarium!$H$2:'Kalendarium'!$L$379,4,FALSE))</f>
        <v/>
      </c>
      <c r="I38" s="55" t="str">
        <f>(VLOOKUP(F38,Kalendarium!$H$2:'Kalendarium'!$L$379,3,FALSE))</f>
        <v/>
      </c>
      <c r="J38" s="56" t="str">
        <f>IF(VLOOKUP(F38,Kalendarium!$H$2:'Kalendarium'!$U$379,14,FALSE)=0,"",VLOOKUP(F38,Kalendarium!$H$2:'Kalendarium'!$U$379,14,FALSE))</f>
        <v/>
      </c>
      <c r="K38" s="54">
        <f>K35+1</f>
        <v>45902</v>
      </c>
      <c r="L38" s="55">
        <f t="shared" si="15"/>
        <v>3</v>
      </c>
      <c r="M38" s="55" t="str">
        <f>IF(VLOOKUP(K38,Kalendarium!$H$2:'Kalendarium'!$L$379,4,FALSE)=0,"",VLOOKUP(K38,Kalendarium!$H$2:'Kalendarium'!$L$379,4,FALSE))</f>
        <v/>
      </c>
      <c r="N38" s="55" t="str">
        <f>(VLOOKUP(K38,Kalendarium!$H$2:'Kalendarium'!$L$379,3,FALSE))</f>
        <v/>
      </c>
      <c r="O38" s="56" t="str">
        <f>IF(VLOOKUP(K38,Kalendarium!$H$2:'Kalendarium'!$U$379,14,FALSE)=0,"",VLOOKUP(K38,Kalendarium!$H$2:'Kalendarium'!$U$379,14,FALSE))</f>
        <v/>
      </c>
      <c r="P38" s="54">
        <f>P35+1</f>
        <v>45932</v>
      </c>
      <c r="Q38" s="55">
        <f t="shared" si="16"/>
        <v>5</v>
      </c>
      <c r="R38" s="55" t="str">
        <f>IF(VLOOKUP(P38,Kalendarium!$H$2:'Kalendarium'!$L$379,4,FALSE)=0,"",VLOOKUP(P38,Kalendarium!$H$2:'Kalendarium'!$L$379,4,FALSE))</f>
        <v>AK</v>
      </c>
      <c r="S38" s="55" t="str">
        <f>(VLOOKUP(P38,Kalendarium!$H$2:'Kalendarium'!$L$379,3,FALSE))</f>
        <v>Burggraben</v>
      </c>
      <c r="T38" s="56" t="str">
        <f>IF(VLOOKUP(P38,Kalendarium!$H$2:'Kalendarium'!$U$379,14,FALSE)=0,"",VLOOKUP(P38,Kalendarium!$H$2:'Kalendarium'!$U$379,14,FALSE))</f>
        <v/>
      </c>
      <c r="U38" s="57">
        <f>U35+1</f>
        <v>45963</v>
      </c>
      <c r="V38" s="59">
        <f t="shared" si="17"/>
        <v>1</v>
      </c>
      <c r="W38" s="63" t="s">
        <v>68</v>
      </c>
      <c r="X38" s="55"/>
      <c r="Y38" s="56"/>
      <c r="Z38" s="54">
        <f>Z35+1</f>
        <v>45993</v>
      </c>
      <c r="AA38" s="55">
        <f t="shared" si="18"/>
        <v>3</v>
      </c>
      <c r="AB38" s="55" t="str">
        <f>IF(VLOOKUP(Z38,Kalendarium!$H$2:'Kalendarium'!$L$379,4,FALSE)=0,"",VLOOKUP(Z38,Kalendarium!$H$2:'Kalendarium'!$L$379,4,FALSE))</f>
        <v/>
      </c>
      <c r="AC38" s="55" t="str">
        <f>(VLOOKUP(Z38,Kalendarium!$H$2:'Kalendarium'!$L$379,3,FALSE))</f>
        <v/>
      </c>
      <c r="AD38" s="60" t="str">
        <f>IF(VLOOKUP(Z38,Kalendarium!$H$2:'Kalendarium'!$U$379,14,FALSE)=0,"",VLOOKUP(Z38,Kalendarium!$H$2:'Kalendarium'!$U$379,14,FALSE))</f>
        <v/>
      </c>
      <c r="AE38" s="69"/>
      <c r="AJ38" s="69"/>
      <c r="AO38" s="69"/>
      <c r="AT38" s="69"/>
      <c r="AY38" s="69"/>
      <c r="BD38" s="70"/>
      <c r="BE38" s="44"/>
      <c r="BF38" s="44"/>
      <c r="BG38" s="44"/>
      <c r="BH38" s="44"/>
    </row>
    <row r="39" spans="1:75" x14ac:dyDescent="0.3">
      <c r="A39" s="54">
        <f t="shared" ref="A39:A67" si="20">A38+1</f>
        <v>45841</v>
      </c>
      <c r="B39" s="55">
        <f t="shared" si="13"/>
        <v>5</v>
      </c>
      <c r="C39" s="55" t="str">
        <f>IF(VLOOKUP(A39,Kalendarium!$H$2:'Kalendarium'!$L$379,4,FALSE)=0,"",VLOOKUP(A39,Kalendarium!$H$2:'Kalendarium'!$L$379,4,FALSE))</f>
        <v>GR</v>
      </c>
      <c r="D39" s="55" t="str">
        <f>VLOOKUP(A39,Kalendarium!$H$2:'Kalendarium'!$L$379,3,FALSE)</f>
        <v>Burggraben</v>
      </c>
      <c r="E39" s="56" t="str">
        <f>IF(VLOOKUP(A39,Kalendarium!$H$2:'Kalendarium'!$U$379,14,FALSE)=0,"",VLOOKUP(A39,Kalendarium!$H$2:'Kalendarium'!$U$379,14,FALSE))</f>
        <v/>
      </c>
      <c r="F39" s="54">
        <f t="shared" ref="F39:F67" si="21">F38+1</f>
        <v>45872</v>
      </c>
      <c r="G39" s="55">
        <f t="shared" si="19"/>
        <v>1</v>
      </c>
      <c r="H39" s="55" t="str">
        <f>IF(VLOOKUP(F39,Kalendarium!$H$2:'Kalendarium'!$L$379,4,FALSE)=0,"",VLOOKUP(F39,Kalendarium!$H$2:'Kalendarium'!$L$379,4,FALSE))</f>
        <v/>
      </c>
      <c r="I39" s="55" t="str">
        <f>(VLOOKUP(F39,Kalendarium!$H$2:'Kalendarium'!$L$379,3,FALSE))</f>
        <v/>
      </c>
      <c r="J39" s="56" t="str">
        <f>IF(VLOOKUP(F39,Kalendarium!$H$2:'Kalendarium'!$U$379,14,FALSE)=0,"",VLOOKUP(F39,Kalendarium!$H$2:'Kalendarium'!$U$379,14,FALSE))</f>
        <v/>
      </c>
      <c r="K39" s="54">
        <f t="shared" ref="K39:K66" si="22">K38+1</f>
        <v>45903</v>
      </c>
      <c r="L39" s="55">
        <f t="shared" si="15"/>
        <v>4</v>
      </c>
      <c r="M39" s="55" t="str">
        <f>IF(VLOOKUP(K39,Kalendarium!$H$2:'Kalendarium'!$L$379,4,FALSE)=0,"",VLOOKUP(K39,Kalendarium!$H$2:'Kalendarium'!$L$379,4,FALSE))</f>
        <v/>
      </c>
      <c r="N39" s="55" t="str">
        <f>(VLOOKUP(K39,Kalendarium!$H$2:'Kalendarium'!$L$379,3,FALSE))</f>
        <v/>
      </c>
      <c r="O39" s="56" t="str">
        <f>IF(VLOOKUP(K39,Kalendarium!$H$2:'Kalendarium'!$U$379,14,FALSE)=0,"",VLOOKUP(K39,Kalendarium!$H$2:'Kalendarium'!$U$379,14,FALSE))</f>
        <v/>
      </c>
      <c r="P39" s="54">
        <f t="shared" ref="P39:P67" si="23">P38+1</f>
        <v>45933</v>
      </c>
      <c r="Q39" s="55">
        <f t="shared" si="16"/>
        <v>6</v>
      </c>
      <c r="R39" s="55" t="str">
        <f>IF(VLOOKUP(P39,Kalendarium!$H$2:'Kalendarium'!$L$379,4,FALSE)=0,"",VLOOKUP(P39,Kalendarium!$H$2:'Kalendarium'!$L$379,4,FALSE))</f>
        <v/>
      </c>
      <c r="S39" s="55" t="str">
        <f>(VLOOKUP(P39,Kalendarium!$H$2:'Kalendarium'!$L$379,3,FALSE))</f>
        <v/>
      </c>
      <c r="T39" s="56" t="str">
        <f>IF(VLOOKUP(P39,Kalendarium!$H$2:'Kalendarium'!$U$379,14,FALSE)=0,"",VLOOKUP(P39,Kalendarium!$H$2:'Kalendarium'!$U$379,14,FALSE))</f>
        <v/>
      </c>
      <c r="U39" s="54">
        <f t="shared" ref="U39:U66" si="24">U38+1</f>
        <v>45964</v>
      </c>
      <c r="V39" s="55">
        <f>WEEKDAY(U39)</f>
        <v>2</v>
      </c>
      <c r="W39" s="55" t="str">
        <f>IF(VLOOKUP(U39,Kalendarium!$H$2:'Kalendarium'!$L$379,4,FALSE)=0,"",VLOOKUP(U39,Kalendarium!$H$2:'Kalendarium'!$L$379,4,FALSE))</f>
        <v/>
      </c>
      <c r="X39" s="55" t="str">
        <f>(VLOOKUP(U39,Kalendarium!$H$2:'Kalendarium'!$L$379,3,FALSE))</f>
        <v/>
      </c>
      <c r="Y39" s="56" t="str">
        <f>IF(VLOOKUP(U39,Kalendarium!$H$2:'Kalendarium'!$U$379,14,FALSE)=0,"",VLOOKUP(U39,Kalendarium!$H$2:'Kalendarium'!$U$379,14,FALSE))</f>
        <v/>
      </c>
      <c r="Z39" s="54">
        <f t="shared" ref="Z39:Z67" si="25">Z38+1</f>
        <v>45994</v>
      </c>
      <c r="AA39" s="55">
        <f t="shared" si="18"/>
        <v>4</v>
      </c>
      <c r="AB39" s="55" t="str">
        <f>IF(VLOOKUP(Z39,Kalendarium!$H$2:'Kalendarium'!$L$379,4,FALSE)=0,"",VLOOKUP(Z39,Kalendarium!$H$2:'Kalendarium'!$L$379,4,FALSE))</f>
        <v/>
      </c>
      <c r="AC39" s="55" t="str">
        <f>(VLOOKUP(Z39,Kalendarium!$H$2:'Kalendarium'!$L$379,3,FALSE))</f>
        <v/>
      </c>
      <c r="AD39" s="60" t="str">
        <f>IF(VLOOKUP(Z39,Kalendarium!$H$2:'Kalendarium'!$U$379,14,FALSE)=0,"",VLOOKUP(Z39,Kalendarium!$H$2:'Kalendarium'!$U$379,14,FALSE))</f>
        <v/>
      </c>
      <c r="AE39" s="69"/>
      <c r="AJ39" s="69"/>
      <c r="AO39" s="69"/>
      <c r="AT39" s="69"/>
      <c r="AY39" s="69"/>
      <c r="BD39" s="70"/>
      <c r="BE39" s="44"/>
      <c r="BF39" s="44"/>
      <c r="BG39" s="44"/>
      <c r="BH39" s="44"/>
    </row>
    <row r="40" spans="1:75" x14ac:dyDescent="0.3">
      <c r="A40" s="54">
        <f t="shared" si="20"/>
        <v>45842</v>
      </c>
      <c r="B40" s="55">
        <f t="shared" si="13"/>
        <v>6</v>
      </c>
      <c r="C40" s="55" t="str">
        <f>IF(VLOOKUP(A40,Kalendarium!$H$2:'Kalendarium'!$L$379,4,FALSE)=0,"",VLOOKUP(A40,Kalendarium!$H$2:'Kalendarium'!$L$379,4,FALSE))</f>
        <v/>
      </c>
      <c r="D40" s="55" t="str">
        <f>VLOOKUP(A40,Kalendarium!$H$2:'Kalendarium'!$L$379,3,FALSE)</f>
        <v/>
      </c>
      <c r="E40" s="56" t="str">
        <f>IF(VLOOKUP(A40,Kalendarium!$H$2:'Kalendarium'!$U$379,14,FALSE)=0,"",VLOOKUP(A40,Kalendarium!$H$2:'Kalendarium'!$U$379,14,FALSE))</f>
        <v/>
      </c>
      <c r="F40" s="54">
        <f t="shared" si="21"/>
        <v>45873</v>
      </c>
      <c r="G40" s="55">
        <f t="shared" si="19"/>
        <v>2</v>
      </c>
      <c r="H40" s="55" t="str">
        <f>IF(VLOOKUP(F40,Kalendarium!$H$2:'Kalendarium'!$L$379,4,FALSE)=0,"",VLOOKUP(F40,Kalendarium!$H$2:'Kalendarium'!$L$379,4,FALSE))</f>
        <v/>
      </c>
      <c r="I40" s="55" t="str">
        <f>(VLOOKUP(F40,Kalendarium!$H$2:'Kalendarium'!$L$379,3,FALSE))</f>
        <v/>
      </c>
      <c r="J40" s="56" t="str">
        <f>IF(VLOOKUP(F40,Kalendarium!$H$2:'Kalendarium'!$U$379,14,FALSE)=0,"",VLOOKUP(F40,Kalendarium!$H$2:'Kalendarium'!$U$379,14,FALSE))</f>
        <v/>
      </c>
      <c r="K40" s="54">
        <f t="shared" si="22"/>
        <v>45904</v>
      </c>
      <c r="L40" s="55">
        <f t="shared" si="15"/>
        <v>5</v>
      </c>
      <c r="M40" s="55" t="str">
        <f>IF(VLOOKUP(K40,Kalendarium!$H$2:'Kalendarium'!$L$379,4,FALSE)=0,"",VLOOKUP(K40,Kalendarium!$H$2:'Kalendarium'!$L$379,4,FALSE))</f>
        <v>BF</v>
      </c>
      <c r="N40" s="55" t="str">
        <f>(VLOOKUP(K40,Kalendarium!$H$2:'Kalendarium'!$L$379,3,FALSE))</f>
        <v>Arbeitsburggraben</v>
      </c>
      <c r="O40" s="56" t="str">
        <f>IF(VLOOKUP(K40,Kalendarium!$H$2:'Kalendarium'!$U$379,14,FALSE)=0,"",VLOOKUP(K40,Kalendarium!$H$2:'Kalendarium'!$U$379,14,FALSE))</f>
        <v/>
      </c>
      <c r="P40" s="54">
        <f t="shared" si="23"/>
        <v>45934</v>
      </c>
      <c r="Q40" s="55">
        <f t="shared" si="16"/>
        <v>7</v>
      </c>
      <c r="R40" s="55" t="str">
        <f>IF(VLOOKUP(P40,Kalendarium!$H$2:'Kalendarium'!$L$379,4,FALSE)=0,"",VLOOKUP(P40,Kalendarium!$H$2:'Kalendarium'!$L$379,4,FALSE))</f>
        <v/>
      </c>
      <c r="S40" s="55" t="str">
        <f>(VLOOKUP(P40,Kalendarium!$H$2:'Kalendarium'!$L$379,3,FALSE))</f>
        <v/>
      </c>
      <c r="T40" s="56" t="str">
        <f>IF(VLOOKUP(P40,Kalendarium!$H$2:'Kalendarium'!$U$379,14,FALSE)=0,"",VLOOKUP(P40,Kalendarium!$H$2:'Kalendarium'!$U$379,14,FALSE))</f>
        <v/>
      </c>
      <c r="U40" s="100">
        <f t="shared" si="24"/>
        <v>45965</v>
      </c>
      <c r="V40" s="101">
        <f>WEEKDAY(U40)</f>
        <v>3</v>
      </c>
      <c r="W40" s="55" t="str">
        <f>IF(VLOOKUP(U40,Kalendarium!$H$2:'Kalendarium'!$L$379,4,FALSE)=0,"",VLOOKUP(U40,Kalendarium!$H$2:'Kalendarium'!$L$379,4,FALSE))</f>
        <v/>
      </c>
      <c r="X40" s="55" t="str">
        <f>(VLOOKUP(U40,Kalendarium!$H$2:'Kalendarium'!$L$379,3,FALSE))</f>
        <v/>
      </c>
      <c r="Y40" s="56" t="str">
        <f>IF(VLOOKUP(U40,Kalendarium!$H$2:'Kalendarium'!$U$379,14,FALSE)=0,"",VLOOKUP(U40,Kalendarium!$H$2:'Kalendarium'!$U$379,14,FALSE))</f>
        <v/>
      </c>
      <c r="Z40" s="54">
        <f t="shared" si="25"/>
        <v>45995</v>
      </c>
      <c r="AA40" s="55">
        <f t="shared" si="18"/>
        <v>5</v>
      </c>
      <c r="AB40" s="55" t="str">
        <f>IF(VLOOKUP(Z40,Kalendarium!$H$2:'Kalendarium'!$L$379,4,FALSE)=0,"",VLOOKUP(Z40,Kalendarium!$H$2:'Kalendarium'!$L$379,4,FALSE))</f>
        <v>AK</v>
      </c>
      <c r="AC40" s="55" t="str">
        <f>(VLOOKUP(Z40,Kalendarium!$H$2:'Kalendarium'!$L$379,3,FALSE))</f>
        <v>Krambambuli-Burggraben</v>
      </c>
      <c r="AD40" s="60" t="str">
        <f>IF(VLOOKUP(Z40,Kalendarium!$H$2:'Kalendarium'!$U$379,14,FALSE)=0,"",VLOOKUP(Z40,Kalendarium!$H$2:'Kalendarium'!$U$379,14,FALSE))</f>
        <v/>
      </c>
      <c r="AE40" s="69"/>
      <c r="AJ40" s="69"/>
      <c r="AO40" s="69"/>
      <c r="AT40" s="69"/>
      <c r="AY40" s="69"/>
      <c r="BD40" s="70"/>
      <c r="BE40" s="44"/>
      <c r="BF40" s="44"/>
      <c r="BG40" s="44"/>
      <c r="BH40" s="44"/>
    </row>
    <row r="41" spans="1:75" x14ac:dyDescent="0.3">
      <c r="A41" s="54">
        <f t="shared" si="20"/>
        <v>45843</v>
      </c>
      <c r="B41" s="55">
        <f t="shared" si="13"/>
        <v>7</v>
      </c>
      <c r="C41" s="55" t="str">
        <f>IF(VLOOKUP(A41,Kalendarium!$H$2:'Kalendarium'!$L$379,4,FALSE)=0,"",VLOOKUP(A41,Kalendarium!$H$2:'Kalendarium'!$L$379,4,FALSE))</f>
        <v/>
      </c>
      <c r="D41" s="55" t="str">
        <f>VLOOKUP(A41,Kalendarium!$H$2:'Kalendarium'!$L$379,3,FALSE)</f>
        <v>Mittelalterfest in Mauterndorf</v>
      </c>
      <c r="E41" s="56" t="str">
        <f>IF(VLOOKUP(A41,Kalendarium!$H$2:'Kalendarium'!$U$379,14,FALSE)=0,"",VLOOKUP(A41,Kalendarium!$H$2:'Kalendarium'!$U$379,14,FALSE))</f>
        <v/>
      </c>
      <c r="F41" s="54">
        <f t="shared" si="21"/>
        <v>45874</v>
      </c>
      <c r="G41" s="55">
        <f t="shared" si="19"/>
        <v>3</v>
      </c>
      <c r="H41" s="55" t="str">
        <f>IF(VLOOKUP(F41,Kalendarium!$H$2:'Kalendarium'!$L$379,4,FALSE)=0,"",VLOOKUP(F41,Kalendarium!$H$2:'Kalendarium'!$L$379,4,FALSE))</f>
        <v/>
      </c>
      <c r="I41" s="55" t="str">
        <f>(VLOOKUP(F41,Kalendarium!$H$2:'Kalendarium'!$L$379,3,FALSE))</f>
        <v/>
      </c>
      <c r="J41" s="56" t="str">
        <f>IF(VLOOKUP(F41,Kalendarium!$H$2:'Kalendarium'!$U$379,14,FALSE)=0,"",VLOOKUP(F41,Kalendarium!$H$2:'Kalendarium'!$U$379,14,FALSE))</f>
        <v/>
      </c>
      <c r="K41" s="54">
        <f t="shared" si="22"/>
        <v>45905</v>
      </c>
      <c r="L41" s="55">
        <f t="shared" si="15"/>
        <v>6</v>
      </c>
      <c r="M41" s="55" t="str">
        <f>IF(VLOOKUP(K41,Kalendarium!$H$2:'Kalendarium'!$L$379,4,FALSE)=0,"",VLOOKUP(K41,Kalendarium!$H$2:'Kalendarium'!$L$379,4,FALSE))</f>
        <v/>
      </c>
      <c r="N41" s="55" t="str">
        <f>(VLOOKUP(K41,Kalendarium!$H$2:'Kalendarium'!$L$379,3,FALSE))</f>
        <v>Begrüßungsabend</v>
      </c>
      <c r="O41" s="56" t="str">
        <f>IF(VLOOKUP(K41,Kalendarium!$H$2:'Kalendarium'!$U$379,14,FALSE)=0,"",VLOOKUP(K41,Kalendarium!$H$2:'Kalendarium'!$U$379,14,FALSE))</f>
        <v/>
      </c>
      <c r="P41" s="54">
        <f t="shared" si="23"/>
        <v>45935</v>
      </c>
      <c r="Q41" s="55">
        <f t="shared" si="16"/>
        <v>1</v>
      </c>
      <c r="R41" s="55" t="str">
        <f>IF(VLOOKUP(P41,Kalendarium!$H$2:'Kalendarium'!$L$379,4,FALSE)=0,"",VLOOKUP(P41,Kalendarium!$H$2:'Kalendarium'!$L$379,4,FALSE))</f>
        <v/>
      </c>
      <c r="S41" s="55" t="str">
        <f>(VLOOKUP(P41,Kalendarium!$H$2:'Kalendarium'!$L$379,3,FALSE))</f>
        <v/>
      </c>
      <c r="T41" s="56" t="str">
        <f>IF(VLOOKUP(P41,Kalendarium!$H$2:'Kalendarium'!$U$379,14,FALSE)=0,"",VLOOKUP(P41,Kalendarium!$H$2:'Kalendarium'!$U$379,14,FALSE))</f>
        <v/>
      </c>
      <c r="U41" s="54">
        <f t="shared" si="24"/>
        <v>45966</v>
      </c>
      <c r="V41" s="55">
        <f t="shared" si="17"/>
        <v>4</v>
      </c>
      <c r="W41" s="55" t="str">
        <f>IF(VLOOKUP(U41,Kalendarium!$H$2:'Kalendarium'!$L$379,4,FALSE)=0,"",VLOOKUP(U41,Kalendarium!$H$2:'Kalendarium'!$L$379,4,FALSE))</f>
        <v/>
      </c>
      <c r="X41" s="55" t="str">
        <f>(VLOOKUP(U41,Kalendarium!$H$2:'Kalendarium'!$L$379,3,FALSE))</f>
        <v/>
      </c>
      <c r="Y41" s="56" t="str">
        <f>IF(VLOOKUP(U41,Kalendarium!$H$2:'Kalendarium'!$U$379,14,FALSE)=0,"",VLOOKUP(U41,Kalendarium!$H$2:'Kalendarium'!$U$379,14,FALSE))</f>
        <v/>
      </c>
      <c r="Z41" s="54">
        <f t="shared" si="25"/>
        <v>45996</v>
      </c>
      <c r="AA41" s="55">
        <f t="shared" si="18"/>
        <v>6</v>
      </c>
      <c r="AB41" s="55" t="str">
        <f>IF(VLOOKUP(Z41,Kalendarium!$H$2:'Kalendarium'!$L$379,4,FALSE)=0,"",VLOOKUP(Z41,Kalendarium!$H$2:'Kalendarium'!$L$379,4,FALSE))</f>
        <v/>
      </c>
      <c r="AC41" s="55" t="str">
        <f>(VLOOKUP(Z41,Kalendarium!$H$2:'Kalendarium'!$L$379,3,FALSE))</f>
        <v/>
      </c>
      <c r="AD41" s="60" t="str">
        <f>IF(VLOOKUP(Z41,Kalendarium!$H$2:'Kalendarium'!$U$379,14,FALSE)=0,"",VLOOKUP(Z41,Kalendarium!$H$2:'Kalendarium'!$U$379,14,FALSE))</f>
        <v/>
      </c>
      <c r="AE41" s="69"/>
      <c r="AJ41" s="69"/>
      <c r="AO41" s="69"/>
      <c r="AT41" s="69"/>
      <c r="AY41" s="69"/>
      <c r="BD41" s="70"/>
      <c r="BE41" s="44"/>
      <c r="BF41" s="44"/>
      <c r="BG41" s="44"/>
      <c r="BH41" s="44"/>
    </row>
    <row r="42" spans="1:75" x14ac:dyDescent="0.3">
      <c r="A42" s="54">
        <f t="shared" si="20"/>
        <v>45844</v>
      </c>
      <c r="B42" s="55">
        <f t="shared" si="13"/>
        <v>1</v>
      </c>
      <c r="C42" s="55" t="str">
        <f>IF(VLOOKUP(A42,Kalendarium!$H$2:'Kalendarium'!$L$379,4,FALSE)=0,"",VLOOKUP(A42,Kalendarium!$H$2:'Kalendarium'!$L$379,4,FALSE))</f>
        <v/>
      </c>
      <c r="D42" s="55" t="str">
        <f>VLOOKUP(A42,Kalendarium!$H$2:'Kalendarium'!$L$379,3,FALSE)</f>
        <v>Mittelalterfest in Mauterndorf</v>
      </c>
      <c r="E42" s="56" t="str">
        <f>IF(VLOOKUP(A42,Kalendarium!$H$2:'Kalendarium'!$U$379,14,FALSE)=0,"",VLOOKUP(A42,Kalendarium!$H$2:'Kalendarium'!$U$379,14,FALSE))</f>
        <v/>
      </c>
      <c r="F42" s="54">
        <f t="shared" si="21"/>
        <v>45875</v>
      </c>
      <c r="G42" s="55">
        <f t="shared" si="19"/>
        <v>4</v>
      </c>
      <c r="H42" s="55" t="str">
        <f>IF(VLOOKUP(F42,Kalendarium!$H$2:'Kalendarium'!$L$379,4,FALSE)=0,"",VLOOKUP(F42,Kalendarium!$H$2:'Kalendarium'!$L$379,4,FALSE))</f>
        <v/>
      </c>
      <c r="I42" s="55" t="str">
        <f>(VLOOKUP(F42,Kalendarium!$H$2:'Kalendarium'!$L$379,3,FALSE))</f>
        <v/>
      </c>
      <c r="J42" s="56" t="str">
        <f>IF(VLOOKUP(F42,Kalendarium!$H$2:'Kalendarium'!$U$379,14,FALSE)=0,"",VLOOKUP(F42,Kalendarium!$H$2:'Kalendarium'!$U$379,14,FALSE))</f>
        <v/>
      </c>
      <c r="K42" s="54">
        <f t="shared" si="22"/>
        <v>45906</v>
      </c>
      <c r="L42" s="55">
        <f t="shared" si="15"/>
        <v>7</v>
      </c>
      <c r="M42" s="55" t="str">
        <f>IF(VLOOKUP(K42,Kalendarium!$H$2:'Kalendarium'!$L$379,4,FALSE)=0,"",VLOOKUP(K42,Kalendarium!$H$2:'Kalendarium'!$L$379,4,FALSE))</f>
        <v/>
      </c>
      <c r="N42" s="55" t="str">
        <f>(VLOOKUP(K42,Kalendarium!$H$2:'Kalendarium'!$L$379,3,FALSE))</f>
        <v>Ritterausflug und 106. Stiftungsfestkapitel</v>
      </c>
      <c r="O42" s="56" t="str">
        <f>IF(VLOOKUP(K42,Kalendarium!$H$2:'Kalendarium'!$U$379,14,FALSE)=0,"",VLOOKUP(K42,Kalendarium!$H$2:'Kalendarium'!$U$379,14,FALSE))</f>
        <v/>
      </c>
      <c r="P42" s="54">
        <f t="shared" si="23"/>
        <v>45936</v>
      </c>
      <c r="Q42" s="55">
        <f t="shared" si="16"/>
        <v>2</v>
      </c>
      <c r="R42" s="55" t="str">
        <f>IF(VLOOKUP(P42,Kalendarium!$H$2:'Kalendarium'!$L$379,4,FALSE)=0,"",VLOOKUP(P42,Kalendarium!$H$2:'Kalendarium'!$L$379,4,FALSE))</f>
        <v/>
      </c>
      <c r="S42" s="55" t="str">
        <f>(VLOOKUP(P42,Kalendarium!$H$2:'Kalendarium'!$L$379,3,FALSE))</f>
        <v/>
      </c>
      <c r="T42" s="56" t="str">
        <f>IF(VLOOKUP(P42,Kalendarium!$H$2:'Kalendarium'!$U$379,14,FALSE)=0,"",VLOOKUP(P42,Kalendarium!$H$2:'Kalendarium'!$U$379,14,FALSE))</f>
        <v/>
      </c>
      <c r="U42" s="54">
        <f t="shared" si="24"/>
        <v>45967</v>
      </c>
      <c r="V42" s="55">
        <f t="shared" si="17"/>
        <v>5</v>
      </c>
      <c r="W42" s="55" t="str">
        <f>IF(VLOOKUP(U42,Kalendarium!$H$2:'Kalendarium'!$L$379,4,FALSE)=0,"",VLOOKUP(U42,Kalendarium!$H$2:'Kalendarium'!$L$379,4,FALSE))</f>
        <v>BF</v>
      </c>
      <c r="X42" s="55" t="str">
        <f>(VLOOKUP(U42,Kalendarium!$H$2:'Kalendarium'!$L$379,3,FALSE))</f>
        <v>Burggraben</v>
      </c>
      <c r="Y42" s="56" t="str">
        <f>IF(VLOOKUP(U42,Kalendarium!$H$2:'Kalendarium'!$U$379,14,FALSE)=0,"",VLOOKUP(U42,Kalendarium!$H$2:'Kalendarium'!$U$379,14,FALSE))</f>
        <v/>
      </c>
      <c r="Z42" s="54">
        <f t="shared" si="25"/>
        <v>45997</v>
      </c>
      <c r="AA42" s="55">
        <f t="shared" si="18"/>
        <v>7</v>
      </c>
      <c r="AB42" s="55" t="str">
        <f>IF(VLOOKUP(Z42,Kalendarium!$H$2:'Kalendarium'!$L$379,4,FALSE)=0,"",VLOOKUP(Z42,Kalendarium!$H$2:'Kalendarium'!$L$379,4,FALSE))</f>
        <v/>
      </c>
      <c r="AC42" s="55" t="str">
        <f>(VLOOKUP(Z42,Kalendarium!$H$2:'Kalendarium'!$L$379,3,FALSE))</f>
        <v/>
      </c>
      <c r="AD42" s="60" t="str">
        <f>IF(VLOOKUP(Z42,Kalendarium!$H$2:'Kalendarium'!$U$379,14,FALSE)=0,"",VLOOKUP(Z42,Kalendarium!$H$2:'Kalendarium'!$U$379,14,FALSE))</f>
        <v/>
      </c>
      <c r="AE42" s="69"/>
      <c r="AJ42" s="69"/>
      <c r="AO42" s="69"/>
      <c r="AT42" s="69"/>
      <c r="AY42" s="69"/>
      <c r="BD42" s="70"/>
      <c r="BE42" s="44"/>
      <c r="BF42" s="44"/>
      <c r="BG42" s="44"/>
      <c r="BH42" s="44"/>
    </row>
    <row r="43" spans="1:75" x14ac:dyDescent="0.3">
      <c r="A43" s="54">
        <f t="shared" si="20"/>
        <v>45845</v>
      </c>
      <c r="B43" s="55">
        <f t="shared" si="13"/>
        <v>2</v>
      </c>
      <c r="C43" s="55" t="str">
        <f>IF(VLOOKUP(A43,Kalendarium!$H$2:'Kalendarium'!$L$379,4,FALSE)=0,"",VLOOKUP(A43,Kalendarium!$H$2:'Kalendarium'!$L$379,4,FALSE))</f>
        <v/>
      </c>
      <c r="D43" s="55" t="str">
        <f>VLOOKUP(A43,Kalendarium!$H$2:'Kalendarium'!$L$379,3,FALSE)</f>
        <v/>
      </c>
      <c r="E43" s="56" t="str">
        <f>IF(VLOOKUP(A43,Kalendarium!$H$2:'Kalendarium'!$U$379,14,FALSE)=0,"",VLOOKUP(A43,Kalendarium!$H$2:'Kalendarium'!$U$379,14,FALSE))</f>
        <v/>
      </c>
      <c r="F43" s="54">
        <f t="shared" si="21"/>
        <v>45876</v>
      </c>
      <c r="G43" s="55">
        <f t="shared" si="19"/>
        <v>5</v>
      </c>
      <c r="H43" s="55" t="str">
        <f>IF(VLOOKUP(F43,Kalendarium!$H$2:'Kalendarium'!$L$379,4,FALSE)=0,"",VLOOKUP(F43,Kalendarium!$H$2:'Kalendarium'!$L$379,4,FALSE))</f>
        <v>FK</v>
      </c>
      <c r="I43" s="55" t="str">
        <f>(VLOOKUP(F43,Kalendarium!$H$2:'Kalendarium'!$L$379,3,FALSE))</f>
        <v>Burggraben</v>
      </c>
      <c r="J43" s="56" t="str">
        <f>IF(VLOOKUP(F43,Kalendarium!$H$2:'Kalendarium'!$U$379,14,FALSE)=0,"",VLOOKUP(F43,Kalendarium!$H$2:'Kalendarium'!$U$379,14,FALSE))</f>
        <v/>
      </c>
      <c r="K43" s="54">
        <f t="shared" si="22"/>
        <v>45907</v>
      </c>
      <c r="L43" s="55">
        <f t="shared" si="15"/>
        <v>1</v>
      </c>
      <c r="M43" s="55" t="str">
        <f>IF(VLOOKUP(K43,Kalendarium!$H$2:'Kalendarium'!$L$379,4,FALSE)=0,"",VLOOKUP(K43,Kalendarium!$H$2:'Kalendarium'!$L$379,4,FALSE))</f>
        <v/>
      </c>
      <c r="N43" s="55" t="str">
        <f>(VLOOKUP(K43,Kalendarium!$H$2:'Kalendarium'!$L$379,3,FALSE))</f>
        <v>Almausflug/Sonntagsprogramm</v>
      </c>
      <c r="O43" s="56" t="str">
        <f>IF(VLOOKUP(K43,Kalendarium!$H$2:'Kalendarium'!$U$379,14,FALSE)=0,"",VLOOKUP(K43,Kalendarium!$H$2:'Kalendarium'!$U$379,14,FALSE))</f>
        <v/>
      </c>
      <c r="P43" s="54">
        <f t="shared" si="23"/>
        <v>45937</v>
      </c>
      <c r="Q43" s="55">
        <f t="shared" si="16"/>
        <v>3</v>
      </c>
      <c r="R43" s="55" t="str">
        <f>IF(VLOOKUP(P43,Kalendarium!$H$2:'Kalendarium'!$L$379,4,FALSE)=0,"",VLOOKUP(P43,Kalendarium!$H$2:'Kalendarium'!$L$379,4,FALSE))</f>
        <v/>
      </c>
      <c r="S43" s="55" t="str">
        <f>(VLOOKUP(P43,Kalendarium!$H$2:'Kalendarium'!$L$379,3,FALSE))</f>
        <v/>
      </c>
      <c r="T43" s="56" t="str">
        <f>IF(VLOOKUP(P43,Kalendarium!$H$2:'Kalendarium'!$U$379,14,FALSE)=0,"",VLOOKUP(P43,Kalendarium!$H$2:'Kalendarium'!$U$379,14,FALSE))</f>
        <v/>
      </c>
      <c r="U43" s="54">
        <f t="shared" si="24"/>
        <v>45968</v>
      </c>
      <c r="V43" s="55">
        <f t="shared" si="17"/>
        <v>6</v>
      </c>
      <c r="W43" s="55" t="str">
        <f>IF(VLOOKUP(U43,Kalendarium!$H$2:'Kalendarium'!$L$379,4,FALSE)=0,"",VLOOKUP(U43,Kalendarium!$H$2:'Kalendarium'!$L$379,4,FALSE))</f>
        <v/>
      </c>
      <c r="X43" s="55" t="str">
        <f>(VLOOKUP(U43,Kalendarium!$H$2:'Kalendarium'!$L$379,3,FALSE))</f>
        <v/>
      </c>
      <c r="Y43" s="56" t="str">
        <f>IF(VLOOKUP(U43,Kalendarium!$H$2:'Kalendarium'!$U$379,14,FALSE)=0,"",VLOOKUP(U43,Kalendarium!$H$2:'Kalendarium'!$U$379,14,FALSE))</f>
        <v/>
      </c>
      <c r="Z43" s="54">
        <f t="shared" si="25"/>
        <v>45998</v>
      </c>
      <c r="AA43" s="55">
        <f t="shared" si="18"/>
        <v>1</v>
      </c>
      <c r="AB43" s="55" t="str">
        <f>IF(VLOOKUP(Z43,Kalendarium!$H$2:'Kalendarium'!$L$379,4,FALSE)=0,"",VLOOKUP(Z43,Kalendarium!$H$2:'Kalendarium'!$L$379,4,FALSE))</f>
        <v/>
      </c>
      <c r="AC43" s="55" t="str">
        <f>(VLOOKUP(Z43,Kalendarium!$H$2:'Kalendarium'!$L$379,3,FALSE))</f>
        <v/>
      </c>
      <c r="AD43" s="60" t="str">
        <f>IF(VLOOKUP(Z43,Kalendarium!$H$2:'Kalendarium'!$U$379,14,FALSE)=0,"",VLOOKUP(Z43,Kalendarium!$H$2:'Kalendarium'!$U$379,14,FALSE))</f>
        <v/>
      </c>
      <c r="AE43" s="69"/>
      <c r="AJ43" s="69"/>
      <c r="AO43" s="69"/>
      <c r="AT43" s="69"/>
      <c r="AY43" s="69"/>
      <c r="BD43" s="70"/>
      <c r="BE43" s="44"/>
      <c r="BF43" s="44"/>
      <c r="BG43" s="44"/>
      <c r="BH43" s="44"/>
    </row>
    <row r="44" spans="1:75" x14ac:dyDescent="0.3">
      <c r="A44" s="54">
        <f t="shared" si="20"/>
        <v>45846</v>
      </c>
      <c r="B44" s="55">
        <f t="shared" si="13"/>
        <v>3</v>
      </c>
      <c r="C44" s="55" t="str">
        <f>IF(VLOOKUP(A44,Kalendarium!$H$2:'Kalendarium'!$L$379,4,FALSE)=0,"",VLOOKUP(A44,Kalendarium!$H$2:'Kalendarium'!$L$379,4,FALSE))</f>
        <v/>
      </c>
      <c r="D44" s="55" t="str">
        <f>VLOOKUP(A44,Kalendarium!$H$2:'Kalendarium'!$L$379,3,FALSE)</f>
        <v/>
      </c>
      <c r="E44" s="56" t="str">
        <f>IF(VLOOKUP(A44,Kalendarium!$H$2:'Kalendarium'!$U$379,14,FALSE)=0,"",VLOOKUP(A44,Kalendarium!$H$2:'Kalendarium'!$U$379,14,FALSE))</f>
        <v/>
      </c>
      <c r="F44" s="54">
        <f t="shared" si="21"/>
        <v>45877</v>
      </c>
      <c r="G44" s="55">
        <f t="shared" si="19"/>
        <v>6</v>
      </c>
      <c r="H44" s="55" t="str">
        <f>IF(VLOOKUP(F44,Kalendarium!$H$2:'Kalendarium'!$L$379,4,FALSE)=0,"",VLOOKUP(F44,Kalendarium!$H$2:'Kalendarium'!$L$379,4,FALSE))</f>
        <v/>
      </c>
      <c r="I44" s="55" t="str">
        <f>(VLOOKUP(F44,Kalendarium!$H$2:'Kalendarium'!$L$379,3,FALSE))</f>
        <v>Musizieren am Altenschneeberg</v>
      </c>
      <c r="J44" s="56" t="str">
        <f>IF(VLOOKUP(F44,Kalendarium!$H$2:'Kalendarium'!$U$379,14,FALSE)=0,"",VLOOKUP(F44,Kalendarium!$H$2:'Kalendarium'!$U$379,14,FALSE))</f>
        <v/>
      </c>
      <c r="K44" s="54">
        <f t="shared" si="22"/>
        <v>45908</v>
      </c>
      <c r="L44" s="55">
        <f t="shared" si="15"/>
        <v>2</v>
      </c>
      <c r="M44" s="55" t="str">
        <f>IF(VLOOKUP(K44,Kalendarium!$H$2:'Kalendarium'!$L$379,4,FALSE)=0,"",VLOOKUP(K44,Kalendarium!$H$2:'Kalendarium'!$L$379,4,FALSE))</f>
        <v/>
      </c>
      <c r="N44" s="55" t="str">
        <f>(VLOOKUP(K44,Kalendarium!$H$2:'Kalendarium'!$L$379,3,FALSE))</f>
        <v/>
      </c>
      <c r="O44" s="56" t="str">
        <f>IF(VLOOKUP(K44,Kalendarium!$H$2:'Kalendarium'!$U$379,14,FALSE)=0,"",VLOOKUP(K44,Kalendarium!$H$2:'Kalendarium'!$U$379,14,FALSE))</f>
        <v/>
      </c>
      <c r="P44" s="54">
        <f t="shared" si="23"/>
        <v>45938</v>
      </c>
      <c r="Q44" s="55">
        <f t="shared" si="16"/>
        <v>4</v>
      </c>
      <c r="R44" s="55" t="str">
        <f>IF(VLOOKUP(P44,Kalendarium!$H$2:'Kalendarium'!$L$379,4,FALSE)=0,"",VLOOKUP(P44,Kalendarium!$H$2:'Kalendarium'!$L$379,4,FALSE))</f>
        <v/>
      </c>
      <c r="S44" s="55" t="str">
        <f>(VLOOKUP(P44,Kalendarium!$H$2:'Kalendarium'!$L$379,3,FALSE))</f>
        <v/>
      </c>
      <c r="T44" s="56" t="str">
        <f>IF(VLOOKUP(P44,Kalendarium!$H$2:'Kalendarium'!$U$379,14,FALSE)=0,"",VLOOKUP(P44,Kalendarium!$H$2:'Kalendarium'!$U$379,14,FALSE))</f>
        <v/>
      </c>
      <c r="U44" s="54">
        <f t="shared" si="24"/>
        <v>45969</v>
      </c>
      <c r="V44" s="55">
        <f t="shared" si="17"/>
        <v>7</v>
      </c>
      <c r="W44" s="55" t="str">
        <f>IF(VLOOKUP(U44,Kalendarium!$H$2:'Kalendarium'!$L$379,4,FALSE)=0,"",VLOOKUP(U44,Kalendarium!$H$2:'Kalendarium'!$L$379,4,FALSE))</f>
        <v/>
      </c>
      <c r="X44" s="55" t="str">
        <f>(VLOOKUP(U44,Kalendarium!$H$2:'Kalendarium'!$L$379,3,FALSE))</f>
        <v>Friedberger Stiftungsfestkapitel zue Hallensee</v>
      </c>
      <c r="Y44" s="56" t="str">
        <f>IF(VLOOKUP(U44,Kalendarium!$H$2:'Kalendarium'!$U$379,14,FALSE)=0,"",VLOOKUP(U44,Kalendarium!$H$2:'Kalendarium'!$U$379,14,FALSE))</f>
        <v/>
      </c>
      <c r="Z44" s="51">
        <f t="shared" si="25"/>
        <v>45999</v>
      </c>
      <c r="AA44" s="53">
        <f t="shared" si="18"/>
        <v>2</v>
      </c>
      <c r="AB44" s="55" t="str">
        <f>IF(VLOOKUP(Z44,Kalendarium!$H$2:'Kalendarium'!$L$379,4,FALSE)=0,"",VLOOKUP(Z44,Kalendarium!$H$2:'Kalendarium'!$L$379,4,FALSE))</f>
        <v/>
      </c>
      <c r="AC44" s="55" t="str">
        <f>(VLOOKUP(Z44,Kalendarium!$H$2:'Kalendarium'!$L$379,3,FALSE))</f>
        <v/>
      </c>
      <c r="AD44" s="60" t="str">
        <f>IF(VLOOKUP(Z44,Kalendarium!$H$2:'Kalendarium'!$U$379,14,FALSE)=0,"",VLOOKUP(Z44,Kalendarium!$H$2:'Kalendarium'!$U$379,14,FALSE))</f>
        <v/>
      </c>
      <c r="AE44" s="69"/>
      <c r="AJ44" s="69"/>
      <c r="AO44" s="69"/>
      <c r="AT44" s="69"/>
      <c r="AY44" s="69"/>
      <c r="BD44" s="70"/>
      <c r="BE44" s="44"/>
      <c r="BF44" s="44"/>
      <c r="BG44" s="44"/>
      <c r="BH44" s="44"/>
    </row>
    <row r="45" spans="1:75" x14ac:dyDescent="0.3">
      <c r="A45" s="54">
        <f t="shared" si="20"/>
        <v>45847</v>
      </c>
      <c r="B45" s="55">
        <f t="shared" si="13"/>
        <v>4</v>
      </c>
      <c r="C45" s="55" t="str">
        <f>IF(VLOOKUP(A45,Kalendarium!$H$2:'Kalendarium'!$L$379,4,FALSE)=0,"",VLOOKUP(A45,Kalendarium!$H$2:'Kalendarium'!$L$379,4,FALSE))</f>
        <v/>
      </c>
      <c r="D45" s="55" t="str">
        <f>VLOOKUP(A45,Kalendarium!$H$2:'Kalendarium'!$L$379,3,FALSE)</f>
        <v/>
      </c>
      <c r="E45" s="56" t="str">
        <f>IF(VLOOKUP(A45,Kalendarium!$H$2:'Kalendarium'!$U$379,14,FALSE)=0,"",VLOOKUP(A45,Kalendarium!$H$2:'Kalendarium'!$U$379,14,FALSE))</f>
        <v/>
      </c>
      <c r="F45" s="54">
        <f t="shared" si="21"/>
        <v>45878</v>
      </c>
      <c r="G45" s="55">
        <f t="shared" si="19"/>
        <v>7</v>
      </c>
      <c r="H45" s="55" t="str">
        <f>IF(VLOOKUP(F45,Kalendarium!$H$2:'Kalendarium'!$L$379,4,FALSE)=0,"",VLOOKUP(F45,Kalendarium!$H$2:'Kalendarium'!$L$379,4,FALSE))</f>
        <v/>
      </c>
      <c r="I45" s="55" t="str">
        <f>(VLOOKUP(F45,Kalendarium!$H$2:'Kalendarium'!$L$379,3,FALSE))</f>
        <v>Landesgartenschau, Drachenfestspiele in Vurthe</v>
      </c>
      <c r="J45" s="56" t="str">
        <f>IF(VLOOKUP(F45,Kalendarium!$H$2:'Kalendarium'!$U$379,14,FALSE)=0,"",VLOOKUP(F45,Kalendarium!$H$2:'Kalendarium'!$U$379,14,FALSE))</f>
        <v/>
      </c>
      <c r="K45" s="54">
        <f t="shared" si="22"/>
        <v>45909</v>
      </c>
      <c r="L45" s="55">
        <f t="shared" si="15"/>
        <v>3</v>
      </c>
      <c r="M45" s="55" t="str">
        <f>IF(VLOOKUP(K45,Kalendarium!$H$2:'Kalendarium'!$L$379,4,FALSE)=0,"",VLOOKUP(K45,Kalendarium!$H$2:'Kalendarium'!$L$379,4,FALSE))</f>
        <v/>
      </c>
      <c r="N45" s="55" t="str">
        <f>(VLOOKUP(K45,Kalendarium!$H$2:'Kalendarium'!$L$379,3,FALSE))</f>
        <v/>
      </c>
      <c r="O45" s="56" t="str">
        <f>IF(VLOOKUP(K45,Kalendarium!$H$2:'Kalendarium'!$U$379,14,FALSE)=0,"",VLOOKUP(K45,Kalendarium!$H$2:'Kalendarium'!$U$379,14,FALSE))</f>
        <v/>
      </c>
      <c r="P45" s="54">
        <f t="shared" si="23"/>
        <v>45939</v>
      </c>
      <c r="Q45" s="55">
        <f t="shared" si="16"/>
        <v>5</v>
      </c>
      <c r="R45" s="55" t="str">
        <f>IF(VLOOKUP(P45,Kalendarium!$H$2:'Kalendarium'!$L$379,4,FALSE)=0,"",VLOOKUP(P45,Kalendarium!$H$2:'Kalendarium'!$L$379,4,FALSE))</f>
        <v>FK</v>
      </c>
      <c r="S45" s="55" t="str">
        <f>(VLOOKUP(P45,Kalendarium!$H$2:'Kalendarium'!$L$379,3,FALSE))</f>
        <v>Burggraben</v>
      </c>
      <c r="T45" s="56" t="str">
        <f>IF(VLOOKUP(P45,Kalendarium!$H$2:'Kalendarium'!$U$379,14,FALSE)=0,"",VLOOKUP(P45,Kalendarium!$H$2:'Kalendarium'!$U$379,14,FALSE))</f>
        <v/>
      </c>
      <c r="U45" s="54">
        <f t="shared" si="24"/>
        <v>45970</v>
      </c>
      <c r="V45" s="55">
        <f t="shared" si="17"/>
        <v>1</v>
      </c>
      <c r="W45" s="55" t="str">
        <f>IF(VLOOKUP(U45,Kalendarium!$H$2:'Kalendarium'!$L$379,4,FALSE)=0,"",VLOOKUP(U45,Kalendarium!$H$2:'Kalendarium'!$L$379,4,FALSE))</f>
        <v/>
      </c>
      <c r="X45" s="55" t="str">
        <f>(VLOOKUP(U45,Kalendarium!$H$2:'Kalendarium'!$L$379,3,FALSE))</f>
        <v/>
      </c>
      <c r="Y45" s="56" t="str">
        <f>IF(VLOOKUP(U45,Kalendarium!$H$2:'Kalendarium'!$U$379,14,FALSE)=0,"",VLOOKUP(U45,Kalendarium!$H$2:'Kalendarium'!$U$379,14,FALSE))</f>
        <v/>
      </c>
      <c r="Z45" s="54">
        <f t="shared" si="25"/>
        <v>46000</v>
      </c>
      <c r="AA45" s="55">
        <f t="shared" si="18"/>
        <v>3</v>
      </c>
      <c r="AB45" s="55" t="str">
        <f>IF(VLOOKUP(Z45,Kalendarium!$H$2:'Kalendarium'!$L$379,4,FALSE)=0,"",VLOOKUP(Z45,Kalendarium!$H$2:'Kalendarium'!$L$379,4,FALSE))</f>
        <v/>
      </c>
      <c r="AC45" s="55" t="str">
        <f>(VLOOKUP(Z45,Kalendarium!$H$2:'Kalendarium'!$L$379,3,FALSE))</f>
        <v/>
      </c>
      <c r="AD45" s="60" t="str">
        <f>IF(VLOOKUP(Z45,Kalendarium!$H$2:'Kalendarium'!$U$379,14,FALSE)=0,"",VLOOKUP(Z45,Kalendarium!$H$2:'Kalendarium'!$U$379,14,FALSE))</f>
        <v/>
      </c>
      <c r="AE45" s="69"/>
      <c r="AJ45" s="69"/>
      <c r="AO45" s="69"/>
      <c r="AT45" s="69"/>
      <c r="AY45" s="69"/>
      <c r="BD45" s="70"/>
      <c r="BE45" s="44"/>
      <c r="BF45" s="44"/>
      <c r="BG45" s="44"/>
      <c r="BH45" s="44"/>
    </row>
    <row r="46" spans="1:75" x14ac:dyDescent="0.3">
      <c r="A46" s="54">
        <f t="shared" si="20"/>
        <v>45848</v>
      </c>
      <c r="B46" s="55">
        <f t="shared" si="13"/>
        <v>5</v>
      </c>
      <c r="C46" s="55" t="str">
        <f>IF(VLOOKUP(A46,Kalendarium!$H$2:'Kalendarium'!$L$379,4,FALSE)=0,"",VLOOKUP(A46,Kalendarium!$H$2:'Kalendarium'!$L$379,4,FALSE))</f>
        <v>GR</v>
      </c>
      <c r="D46" s="55" t="str">
        <f>VLOOKUP(A46,Kalendarium!$H$2:'Kalendarium'!$L$379,3,FALSE)</f>
        <v>Burggraben</v>
      </c>
      <c r="E46" s="56" t="str">
        <f>IF(VLOOKUP(A46,Kalendarium!$H$2:'Kalendarium'!$U$379,14,FALSE)=0,"",VLOOKUP(A46,Kalendarium!$H$2:'Kalendarium'!$U$379,14,FALSE))</f>
        <v/>
      </c>
      <c r="F46" s="54">
        <f t="shared" si="21"/>
        <v>45879</v>
      </c>
      <c r="G46" s="55">
        <f t="shared" si="19"/>
        <v>1</v>
      </c>
      <c r="H46" s="55" t="str">
        <f>IF(VLOOKUP(F46,Kalendarium!$H$2:'Kalendarium'!$L$379,4,FALSE)=0,"",VLOOKUP(F46,Kalendarium!$H$2:'Kalendarium'!$L$379,4,FALSE))</f>
        <v/>
      </c>
      <c r="I46" s="55" t="str">
        <f>(VLOOKUP(F46,Kalendarium!$H$2:'Kalendarium'!$L$379,3,FALSE))</f>
        <v>Drachenstichumzug und Grillabend in Vurthe</v>
      </c>
      <c r="J46" s="56" t="str">
        <f>IF(VLOOKUP(F46,Kalendarium!$H$2:'Kalendarium'!$U$379,14,FALSE)=0,"",VLOOKUP(F46,Kalendarium!$H$2:'Kalendarium'!$U$379,14,FALSE))</f>
        <v/>
      </c>
      <c r="K46" s="54">
        <f t="shared" si="22"/>
        <v>45910</v>
      </c>
      <c r="L46" s="55">
        <f t="shared" si="15"/>
        <v>4</v>
      </c>
      <c r="M46" s="55" t="str">
        <f>IF(VLOOKUP(K46,Kalendarium!$H$2:'Kalendarium'!$L$379,4,FALSE)=0,"",VLOOKUP(K46,Kalendarium!$H$2:'Kalendarium'!$L$379,4,FALSE))</f>
        <v/>
      </c>
      <c r="N46" s="55" t="str">
        <f>(VLOOKUP(K46,Kalendarium!$H$2:'Kalendarium'!$L$379,3,FALSE))</f>
        <v/>
      </c>
      <c r="O46" s="56" t="str">
        <f>IF(VLOOKUP(K46,Kalendarium!$H$2:'Kalendarium'!$U$379,14,FALSE)=0,"",VLOOKUP(K46,Kalendarium!$H$2:'Kalendarium'!$U$379,14,FALSE))</f>
        <v/>
      </c>
      <c r="P46" s="54">
        <f t="shared" si="23"/>
        <v>45940</v>
      </c>
      <c r="Q46" s="55">
        <f t="shared" si="16"/>
        <v>6</v>
      </c>
      <c r="R46" s="55" t="str">
        <f>IF(VLOOKUP(P46,Kalendarium!$H$2:'Kalendarium'!$L$379,4,FALSE)=0,"",VLOOKUP(P46,Kalendarium!$H$2:'Kalendarium'!$L$379,4,FALSE))</f>
        <v/>
      </c>
      <c r="S46" s="55" t="str">
        <f>(VLOOKUP(P46,Kalendarium!$H$2:'Kalendarium'!$L$379,3,FALSE))</f>
        <v/>
      </c>
      <c r="T46" s="56" t="str">
        <f>IF(VLOOKUP(P46,Kalendarium!$H$2:'Kalendarium'!$U$379,14,FALSE)=0,"",VLOOKUP(P46,Kalendarium!$H$2:'Kalendarium'!$U$379,14,FALSE))</f>
        <v/>
      </c>
      <c r="U46" s="54">
        <f t="shared" si="24"/>
        <v>45971</v>
      </c>
      <c r="V46" s="55">
        <f t="shared" si="17"/>
        <v>2</v>
      </c>
      <c r="W46" s="55" t="str">
        <f>IF(VLOOKUP(U46,Kalendarium!$H$2:'Kalendarium'!$L$379,4,FALSE)=0,"",VLOOKUP(U46,Kalendarium!$H$2:'Kalendarium'!$L$379,4,FALSE))</f>
        <v/>
      </c>
      <c r="X46" s="55" t="str">
        <f>(VLOOKUP(U46,Kalendarium!$H$2:'Kalendarium'!$L$379,3,FALSE))</f>
        <v/>
      </c>
      <c r="Y46" s="56" t="str">
        <f>IF(VLOOKUP(U46,Kalendarium!$H$2:'Kalendarium'!$U$379,14,FALSE)=0,"",VLOOKUP(U46,Kalendarium!$H$2:'Kalendarium'!$U$379,14,FALSE))</f>
        <v/>
      </c>
      <c r="Z46" s="54">
        <f t="shared" si="25"/>
        <v>46001</v>
      </c>
      <c r="AA46" s="55">
        <f t="shared" si="18"/>
        <v>4</v>
      </c>
      <c r="AB46" s="55" t="str">
        <f>IF(VLOOKUP(Z46,Kalendarium!$H$2:'Kalendarium'!$L$379,4,FALSE)=0,"",VLOOKUP(Z46,Kalendarium!$H$2:'Kalendarium'!$L$379,4,FALSE))</f>
        <v/>
      </c>
      <c r="AC46" s="55" t="str">
        <f>(VLOOKUP(Z46,Kalendarium!$H$2:'Kalendarium'!$L$379,3,FALSE))</f>
        <v/>
      </c>
      <c r="AD46" s="60" t="str">
        <f>IF(VLOOKUP(Z46,Kalendarium!$H$2:'Kalendarium'!$U$379,14,FALSE)=0,"",VLOOKUP(Z46,Kalendarium!$H$2:'Kalendarium'!$U$379,14,FALSE))</f>
        <v/>
      </c>
      <c r="AE46" s="69"/>
      <c r="AJ46" s="69"/>
      <c r="AO46" s="69"/>
      <c r="AT46" s="69"/>
      <c r="AY46" s="69"/>
      <c r="BD46" s="70"/>
      <c r="BE46" s="44"/>
      <c r="BF46" s="44"/>
      <c r="BG46" s="44"/>
      <c r="BH46" s="44"/>
    </row>
    <row r="47" spans="1:75" x14ac:dyDescent="0.3">
      <c r="A47" s="54">
        <f t="shared" si="20"/>
        <v>45849</v>
      </c>
      <c r="B47" s="55">
        <f t="shared" si="13"/>
        <v>6</v>
      </c>
      <c r="C47" s="55" t="str">
        <f>IF(VLOOKUP(A47,Kalendarium!$H$2:'Kalendarium'!$L$379,4,FALSE)=0,"",VLOOKUP(A47,Kalendarium!$H$2:'Kalendarium'!$L$379,4,FALSE))</f>
        <v/>
      </c>
      <c r="D47" s="55" t="str">
        <f>VLOOKUP(A47,Kalendarium!$H$2:'Kalendarium'!$L$379,3,FALSE)</f>
        <v>OMCCT Stiftungsfest in Landshut</v>
      </c>
      <c r="E47" s="56" t="str">
        <f>IF(VLOOKUP(A47,Kalendarium!$H$2:'Kalendarium'!$U$379,14,FALSE)=0,"",VLOOKUP(A47,Kalendarium!$H$2:'Kalendarium'!$U$379,14,FALSE))</f>
        <v/>
      </c>
      <c r="F47" s="54">
        <f t="shared" si="21"/>
        <v>45880</v>
      </c>
      <c r="G47" s="55">
        <f t="shared" si="19"/>
        <v>2</v>
      </c>
      <c r="H47" s="55" t="str">
        <f>IF(VLOOKUP(F47,Kalendarium!$H$2:'Kalendarium'!$L$379,4,FALSE)=0,"",VLOOKUP(F47,Kalendarium!$H$2:'Kalendarium'!$L$379,4,FALSE))</f>
        <v/>
      </c>
      <c r="I47" s="55" t="str">
        <f>(VLOOKUP(F47,Kalendarium!$H$2:'Kalendarium'!$L$379,3,FALSE))</f>
        <v/>
      </c>
      <c r="J47" s="56" t="str">
        <f>IF(VLOOKUP(F47,Kalendarium!$H$2:'Kalendarium'!$U$379,14,FALSE)=0,"",VLOOKUP(F47,Kalendarium!$H$2:'Kalendarium'!$U$379,14,FALSE))</f>
        <v/>
      </c>
      <c r="K47" s="54">
        <f t="shared" si="22"/>
        <v>45911</v>
      </c>
      <c r="L47" s="55">
        <f t="shared" si="15"/>
        <v>5</v>
      </c>
      <c r="M47" s="55" t="str">
        <f>IF(VLOOKUP(K47,Kalendarium!$H$2:'Kalendarium'!$L$379,4,FALSE)=0,"",VLOOKUP(K47,Kalendarium!$H$2:'Kalendarium'!$L$379,4,FALSE))</f>
        <v>GR</v>
      </c>
      <c r="N47" s="55" t="str">
        <f>(VLOOKUP(K47,Kalendarium!$H$2:'Kalendarium'!$L$379,3,FALSE))</f>
        <v>Burggraben</v>
      </c>
      <c r="O47" s="56" t="str">
        <f>IF(VLOOKUP(K47,Kalendarium!$H$2:'Kalendarium'!$U$379,14,FALSE)=0,"",VLOOKUP(K47,Kalendarium!$H$2:'Kalendarium'!$U$379,14,FALSE))</f>
        <v/>
      </c>
      <c r="P47" s="54">
        <f t="shared" si="23"/>
        <v>45941</v>
      </c>
      <c r="Q47" s="55">
        <f t="shared" si="16"/>
        <v>7</v>
      </c>
      <c r="R47" s="55" t="str">
        <f>IF(VLOOKUP(P47,Kalendarium!$H$2:'Kalendarium'!$L$379,4,FALSE)=0,"",VLOOKUP(P47,Kalendarium!$H$2:'Kalendarium'!$L$379,4,FALSE))</f>
        <v/>
      </c>
      <c r="S47" s="55" t="str">
        <f>(VLOOKUP(P47,Kalendarium!$H$2:'Kalendarium'!$L$379,3,FALSE))</f>
        <v>Pichl Festkapitel der Livländer</v>
      </c>
      <c r="T47" s="56" t="str">
        <f>IF(VLOOKUP(P47,Kalendarium!$H$2:'Kalendarium'!$U$379,14,FALSE)=0,"",VLOOKUP(P47,Kalendarium!$H$2:'Kalendarium'!$U$379,14,FALSE))</f>
        <v/>
      </c>
      <c r="U47" s="54">
        <f t="shared" si="24"/>
        <v>45972</v>
      </c>
      <c r="V47" s="55">
        <f t="shared" si="17"/>
        <v>3</v>
      </c>
      <c r="W47" s="55" t="str">
        <f>IF(VLOOKUP(U47,Kalendarium!$H$2:'Kalendarium'!$L$379,4,FALSE)=0,"",VLOOKUP(U47,Kalendarium!$H$2:'Kalendarium'!$L$379,4,FALSE))</f>
        <v/>
      </c>
      <c r="X47" s="55" t="str">
        <f>(VLOOKUP(U47,Kalendarium!$H$2:'Kalendarium'!$L$379,3,FALSE))</f>
        <v/>
      </c>
      <c r="Y47" s="56" t="str">
        <f>IF(VLOOKUP(U47,Kalendarium!$H$2:'Kalendarium'!$U$379,14,FALSE)=0,"",VLOOKUP(U47,Kalendarium!$H$2:'Kalendarium'!$U$379,14,FALSE))</f>
        <v/>
      </c>
      <c r="Z47" s="54">
        <f t="shared" si="25"/>
        <v>46002</v>
      </c>
      <c r="AA47" s="55">
        <f t="shared" si="18"/>
        <v>5</v>
      </c>
      <c r="AB47" s="55" t="str">
        <f>IF(VLOOKUP(Z47,Kalendarium!$H$2:'Kalendarium'!$L$379,4,FALSE)=0,"",VLOOKUP(Z47,Kalendarium!$H$2:'Kalendarium'!$L$379,4,FALSE))</f>
        <v>BF</v>
      </c>
      <c r="AC47" s="55" t="str">
        <f>(VLOOKUP(Z47,Kalendarium!$H$2:'Kalendarium'!$L$379,3,FALSE))</f>
        <v>Weihnachtsfestkapitel</v>
      </c>
      <c r="AD47" s="60" t="str">
        <f>IF(VLOOKUP(Z47,Kalendarium!$H$2:'Kalendarium'!$U$379,14,FALSE)=0,"",VLOOKUP(Z47,Kalendarium!$H$2:'Kalendarium'!$U$379,14,FALSE))</f>
        <v/>
      </c>
      <c r="AE47" s="69"/>
      <c r="AJ47" s="69"/>
      <c r="AO47" s="69"/>
      <c r="AT47" s="69"/>
      <c r="AY47" s="69"/>
      <c r="BD47" s="70"/>
      <c r="BE47" s="44"/>
      <c r="BF47" s="44"/>
      <c r="BG47" s="44"/>
      <c r="BH47" s="44"/>
    </row>
    <row r="48" spans="1:75" x14ac:dyDescent="0.3">
      <c r="A48" s="54">
        <f t="shared" si="20"/>
        <v>45850</v>
      </c>
      <c r="B48" s="55">
        <f t="shared" si="13"/>
        <v>7</v>
      </c>
      <c r="C48" s="55" t="str">
        <f>IF(VLOOKUP(A48,Kalendarium!$H$2:'Kalendarium'!$L$379,4,FALSE)=0,"",VLOOKUP(A48,Kalendarium!$H$2:'Kalendarium'!$L$379,4,FALSE))</f>
        <v/>
      </c>
      <c r="D48" s="55" t="str">
        <f>VLOOKUP(A48,Kalendarium!$H$2:'Kalendarium'!$L$379,3,FALSE)</f>
        <v>OMCCT Stiftungsfest in Landshut</v>
      </c>
      <c r="E48" s="56" t="str">
        <f>IF(VLOOKUP(A48,Kalendarium!$H$2:'Kalendarium'!$U$379,14,FALSE)=0,"",VLOOKUP(A48,Kalendarium!$H$2:'Kalendarium'!$U$379,14,FALSE))</f>
        <v/>
      </c>
      <c r="F48" s="54">
        <f t="shared" si="21"/>
        <v>45881</v>
      </c>
      <c r="G48" s="55">
        <f t="shared" si="19"/>
        <v>3</v>
      </c>
      <c r="H48" s="55" t="str">
        <f>IF(VLOOKUP(F48,Kalendarium!$H$2:'Kalendarium'!$L$379,4,FALSE)=0,"",VLOOKUP(F48,Kalendarium!$H$2:'Kalendarium'!$L$379,4,FALSE))</f>
        <v/>
      </c>
      <c r="I48" s="55" t="str">
        <f>(VLOOKUP(F48,Kalendarium!$H$2:'Kalendarium'!$L$379,3,FALSE))</f>
        <v/>
      </c>
      <c r="J48" s="56" t="str">
        <f>IF(VLOOKUP(F48,Kalendarium!$H$2:'Kalendarium'!$U$379,14,FALSE)=0,"",VLOOKUP(F48,Kalendarium!$H$2:'Kalendarium'!$U$379,14,FALSE))</f>
        <v/>
      </c>
      <c r="K48" s="54">
        <f t="shared" si="22"/>
        <v>45912</v>
      </c>
      <c r="L48" s="55">
        <f t="shared" si="15"/>
        <v>6</v>
      </c>
      <c r="M48" s="55" t="str">
        <f>IF(VLOOKUP(K48,Kalendarium!$H$2:'Kalendarium'!$L$379,4,FALSE)=0,"",VLOOKUP(K48,Kalendarium!$H$2:'Kalendarium'!$L$379,4,FALSE))</f>
        <v/>
      </c>
      <c r="N48" s="55" t="str">
        <f>(VLOOKUP(K48,Kalendarium!$H$2:'Kalendarium'!$L$379,3,FALSE))</f>
        <v/>
      </c>
      <c r="O48" s="56" t="str">
        <f>IF(VLOOKUP(K48,Kalendarium!$H$2:'Kalendarium'!$U$379,14,FALSE)=0,"",VLOOKUP(K48,Kalendarium!$H$2:'Kalendarium'!$U$379,14,FALSE))</f>
        <v/>
      </c>
      <c r="P48" s="54">
        <f t="shared" si="23"/>
        <v>45942</v>
      </c>
      <c r="Q48" s="55">
        <f t="shared" si="16"/>
        <v>1</v>
      </c>
      <c r="R48" s="55" t="str">
        <f>IF(VLOOKUP(P48,Kalendarium!$H$2:'Kalendarium'!$L$379,4,FALSE)=0,"",VLOOKUP(P48,Kalendarium!$H$2:'Kalendarium'!$L$379,4,FALSE))</f>
        <v/>
      </c>
      <c r="S48" s="55" t="str">
        <f>(VLOOKUP(P48,Kalendarium!$H$2:'Kalendarium'!$L$379,3,FALSE))</f>
        <v>Pichl</v>
      </c>
      <c r="T48" s="56" t="str">
        <f>IF(VLOOKUP(P48,Kalendarium!$H$2:'Kalendarium'!$U$379,14,FALSE)=0,"",VLOOKUP(P48,Kalendarium!$H$2:'Kalendarium'!$U$379,14,FALSE))</f>
        <v/>
      </c>
      <c r="U48" s="54">
        <f t="shared" si="24"/>
        <v>45973</v>
      </c>
      <c r="V48" s="55">
        <f t="shared" si="17"/>
        <v>4</v>
      </c>
      <c r="W48" s="55" t="str">
        <f>IF(VLOOKUP(U48,Kalendarium!$H$2:'Kalendarium'!$L$379,4,FALSE)=0,"",VLOOKUP(U48,Kalendarium!$H$2:'Kalendarium'!$L$379,4,FALSE))</f>
        <v/>
      </c>
      <c r="X48" s="55" t="str">
        <f>(VLOOKUP(U48,Kalendarium!$H$2:'Kalendarium'!$L$379,3,FALSE))</f>
        <v/>
      </c>
      <c r="Y48" s="56" t="str">
        <f>IF(VLOOKUP(U48,Kalendarium!$H$2:'Kalendarium'!$U$379,14,FALSE)=0,"",VLOOKUP(U48,Kalendarium!$H$2:'Kalendarium'!$U$379,14,FALSE))</f>
        <v/>
      </c>
      <c r="Z48" s="54">
        <f t="shared" si="25"/>
        <v>46003</v>
      </c>
      <c r="AA48" s="55">
        <f t="shared" si="18"/>
        <v>6</v>
      </c>
      <c r="AB48" s="55" t="str">
        <f>IF(VLOOKUP(Z48,Kalendarium!$H$2:'Kalendarium'!$L$379,4,FALSE)=0,"",VLOOKUP(Z48,Kalendarium!$H$2:'Kalendarium'!$L$379,4,FALSE))</f>
        <v/>
      </c>
      <c r="AC48" s="55" t="str">
        <f>(VLOOKUP(Z48,Kalendarium!$H$2:'Kalendarium'!$L$379,3,FALSE))</f>
        <v/>
      </c>
      <c r="AD48" s="60" t="str">
        <f>IF(VLOOKUP(Z48,Kalendarium!$H$2:'Kalendarium'!$U$379,14,FALSE)=0,"",VLOOKUP(Z48,Kalendarium!$H$2:'Kalendarium'!$U$379,14,FALSE))</f>
        <v/>
      </c>
      <c r="AE48" s="69"/>
      <c r="AJ48" s="69"/>
      <c r="AO48" s="69"/>
      <c r="AT48" s="69"/>
      <c r="AY48" s="69"/>
      <c r="BD48" s="70"/>
      <c r="BE48" s="44"/>
      <c r="BF48" s="44"/>
      <c r="BG48" s="44"/>
      <c r="BH48" s="44"/>
    </row>
    <row r="49" spans="1:60" x14ac:dyDescent="0.3">
      <c r="A49" s="54">
        <f t="shared" si="20"/>
        <v>45851</v>
      </c>
      <c r="B49" s="55">
        <f t="shared" si="13"/>
        <v>1</v>
      </c>
      <c r="C49" s="55" t="str">
        <f>IF(VLOOKUP(A49,Kalendarium!$H$2:'Kalendarium'!$L$379,4,FALSE)=0,"",VLOOKUP(A49,Kalendarium!$H$2:'Kalendarium'!$L$379,4,FALSE))</f>
        <v/>
      </c>
      <c r="D49" s="55" t="str">
        <f>VLOOKUP(A49,Kalendarium!$H$2:'Kalendarium'!$L$379,3,FALSE)</f>
        <v>OMCCT Stiftungsfest in Landshut</v>
      </c>
      <c r="E49" s="56" t="str">
        <f>IF(VLOOKUP(A49,Kalendarium!$H$2:'Kalendarium'!$U$379,14,FALSE)=0,"",VLOOKUP(A49,Kalendarium!$H$2:'Kalendarium'!$U$379,14,FALSE))</f>
        <v/>
      </c>
      <c r="F49" s="54">
        <f t="shared" si="21"/>
        <v>45882</v>
      </c>
      <c r="G49" s="55">
        <f t="shared" si="19"/>
        <v>4</v>
      </c>
      <c r="H49" s="55" t="str">
        <f>IF(VLOOKUP(F49,Kalendarium!$H$2:'Kalendarium'!$L$379,4,FALSE)=0,"",VLOOKUP(F49,Kalendarium!$H$2:'Kalendarium'!$L$379,4,FALSE))</f>
        <v/>
      </c>
      <c r="I49" s="55" t="str">
        <f>(VLOOKUP(F49,Kalendarium!$H$2:'Kalendarium'!$L$379,3,FALSE))</f>
        <v/>
      </c>
      <c r="J49" s="56" t="str">
        <f>IF(VLOOKUP(F49,Kalendarium!$H$2:'Kalendarium'!$U$379,14,FALSE)=0,"",VLOOKUP(F49,Kalendarium!$H$2:'Kalendarium'!$U$379,14,FALSE))</f>
        <v/>
      </c>
      <c r="K49" s="54">
        <f t="shared" si="22"/>
        <v>45913</v>
      </c>
      <c r="L49" s="55">
        <f t="shared" si="15"/>
        <v>7</v>
      </c>
      <c r="M49" s="55" t="str">
        <f>IF(VLOOKUP(K49,Kalendarium!$H$2:'Kalendarium'!$L$379,4,FALSE)=0,"",VLOOKUP(K49,Kalendarium!$H$2:'Kalendarium'!$L$379,4,FALSE))</f>
        <v/>
      </c>
      <c r="N49" s="55" t="str">
        <f>(VLOOKUP(K49,Kalendarium!$H$2:'Kalendarium'!$L$379,3,FALSE))</f>
        <v/>
      </c>
      <c r="O49" s="56" t="str">
        <f>IF(VLOOKUP(K49,Kalendarium!$H$2:'Kalendarium'!$U$379,14,FALSE)=0,"",VLOOKUP(K49,Kalendarium!$H$2:'Kalendarium'!$U$379,14,FALSE))</f>
        <v/>
      </c>
      <c r="P49" s="54">
        <f t="shared" si="23"/>
        <v>45943</v>
      </c>
      <c r="Q49" s="55">
        <f t="shared" si="16"/>
        <v>2</v>
      </c>
      <c r="R49" s="55" t="str">
        <f>IF(VLOOKUP(P49,Kalendarium!$H$2:'Kalendarium'!$L$379,4,FALSE)=0,"",VLOOKUP(P49,Kalendarium!$H$2:'Kalendarium'!$L$379,4,FALSE))</f>
        <v/>
      </c>
      <c r="S49" s="55" t="str">
        <f>(VLOOKUP(P49,Kalendarium!$H$2:'Kalendarium'!$L$379,3,FALSE))</f>
        <v/>
      </c>
      <c r="T49" s="56" t="str">
        <f>IF(VLOOKUP(P49,Kalendarium!$H$2:'Kalendarium'!$U$379,14,FALSE)=0,"",VLOOKUP(P49,Kalendarium!$H$2:'Kalendarium'!$U$379,14,FALSE))</f>
        <v>KJ</v>
      </c>
      <c r="U49" s="54">
        <f t="shared" si="24"/>
        <v>45974</v>
      </c>
      <c r="V49" s="55">
        <f t="shared" si="17"/>
        <v>5</v>
      </c>
      <c r="W49" s="55" t="str">
        <f>IF(VLOOKUP(U49,Kalendarium!$H$2:'Kalendarium'!$L$379,4,FALSE)=0,"",VLOOKUP(U49,Kalendarium!$H$2:'Kalendarium'!$L$379,4,FALSE))</f>
        <v>BF</v>
      </c>
      <c r="X49" s="55" t="str">
        <f>(VLOOKUP(U49,Kalendarium!$H$2:'Kalendarium'!$L$379,3,FALSE))</f>
        <v>Martini-Kapitel</v>
      </c>
      <c r="Y49" s="56" t="str">
        <f>IF(VLOOKUP(U49,Kalendarium!$H$2:'Kalendarium'!$U$379,14,FALSE)=0,"",VLOOKUP(U49,Kalendarium!$H$2:'Kalendarium'!$U$379,14,FALSE))</f>
        <v/>
      </c>
      <c r="Z49" s="54">
        <f t="shared" si="25"/>
        <v>46004</v>
      </c>
      <c r="AA49" s="55">
        <f t="shared" si="18"/>
        <v>7</v>
      </c>
      <c r="AB49" s="55" t="str">
        <f>IF(VLOOKUP(Z49,Kalendarium!$H$2:'Kalendarium'!$L$379,4,FALSE)=0,"",VLOOKUP(Z49,Kalendarium!$H$2:'Kalendarium'!$L$379,4,FALSE))</f>
        <v/>
      </c>
      <c r="AC49" s="55" t="str">
        <f>(VLOOKUP(Z49,Kalendarium!$H$2:'Kalendarium'!$L$379,3,FALSE))</f>
        <v/>
      </c>
      <c r="AD49" s="60" t="str">
        <f>IF(VLOOKUP(Z49,Kalendarium!$H$2:'Kalendarium'!$U$379,14,FALSE)=0,"",VLOOKUP(Z49,Kalendarium!$H$2:'Kalendarium'!$U$379,14,FALSE))</f>
        <v>KE</v>
      </c>
      <c r="AE49" s="69"/>
      <c r="AJ49" s="69"/>
      <c r="AO49" s="69"/>
      <c r="AT49" s="69"/>
      <c r="AY49" s="69"/>
      <c r="BD49" s="70"/>
      <c r="BE49" s="44"/>
      <c r="BF49" s="44"/>
      <c r="BG49" s="44"/>
      <c r="BH49" s="44"/>
    </row>
    <row r="50" spans="1:60" x14ac:dyDescent="0.3">
      <c r="A50" s="54">
        <f t="shared" si="20"/>
        <v>45852</v>
      </c>
      <c r="B50" s="55">
        <f t="shared" si="13"/>
        <v>2</v>
      </c>
      <c r="C50" s="55" t="str">
        <f>IF(VLOOKUP(A50,Kalendarium!$H$2:'Kalendarium'!$L$379,4,FALSE)=0,"",VLOOKUP(A50,Kalendarium!$H$2:'Kalendarium'!$L$379,4,FALSE))</f>
        <v/>
      </c>
      <c r="D50" s="55" t="str">
        <f>VLOOKUP(A50,Kalendarium!$H$2:'Kalendarium'!$L$379,3,FALSE)</f>
        <v/>
      </c>
      <c r="E50" s="56" t="str">
        <f>IF(VLOOKUP(A50,Kalendarium!$H$2:'Kalendarium'!$U$379,14,FALSE)=0,"",VLOOKUP(A50,Kalendarium!$H$2:'Kalendarium'!$U$379,14,FALSE))</f>
        <v/>
      </c>
      <c r="F50" s="54">
        <f t="shared" si="21"/>
        <v>45883</v>
      </c>
      <c r="G50" s="55">
        <f t="shared" si="19"/>
        <v>5</v>
      </c>
      <c r="H50" s="55" t="str">
        <f>IF(VLOOKUP(F50,Kalendarium!$H$2:'Kalendarium'!$L$379,4,FALSE)=0,"",VLOOKUP(F50,Kalendarium!$H$2:'Kalendarium'!$L$379,4,FALSE))</f>
        <v>KJ</v>
      </c>
      <c r="I50" s="55" t="str">
        <f>(VLOOKUP(F50,Kalendarium!$H$2:'Kalendarium'!$L$379,3,FALSE))</f>
        <v>Burggraben</v>
      </c>
      <c r="J50" s="56" t="str">
        <f>IF(VLOOKUP(F50,Kalendarium!$H$2:'Kalendarium'!$U$379,14,FALSE)=0,"",VLOOKUP(F50,Kalendarium!$H$2:'Kalendarium'!$U$379,14,FALSE))</f>
        <v/>
      </c>
      <c r="K50" s="54">
        <f t="shared" si="22"/>
        <v>45914</v>
      </c>
      <c r="L50" s="55">
        <f t="shared" si="15"/>
        <v>1</v>
      </c>
      <c r="M50" s="55" t="str">
        <f>IF(VLOOKUP(K50,Kalendarium!$H$2:'Kalendarium'!$L$379,4,FALSE)=0,"",VLOOKUP(K50,Kalendarium!$H$2:'Kalendarium'!$L$379,4,FALSE))</f>
        <v/>
      </c>
      <c r="N50" s="55" t="str">
        <f>(VLOOKUP(K50,Kalendarium!$H$2:'Kalendarium'!$L$379,3,FALSE))</f>
        <v/>
      </c>
      <c r="O50" s="56" t="str">
        <f>IF(VLOOKUP(K50,Kalendarium!$H$2:'Kalendarium'!$U$379,14,FALSE)=0,"",VLOOKUP(K50,Kalendarium!$H$2:'Kalendarium'!$U$379,14,FALSE))</f>
        <v/>
      </c>
      <c r="P50" s="54">
        <f t="shared" si="23"/>
        <v>45944</v>
      </c>
      <c r="Q50" s="55">
        <f t="shared" si="16"/>
        <v>3</v>
      </c>
      <c r="R50" s="55" t="str">
        <f>IF(VLOOKUP(P50,Kalendarium!$H$2:'Kalendarium'!$L$379,4,FALSE)=0,"",VLOOKUP(P50,Kalendarium!$H$2:'Kalendarium'!$L$379,4,FALSE))</f>
        <v/>
      </c>
      <c r="S50" s="55" t="str">
        <f>(VLOOKUP(P50,Kalendarium!$H$2:'Kalendarium'!$L$379,3,FALSE))</f>
        <v/>
      </c>
      <c r="T50" s="56" t="str">
        <f>IF(VLOOKUP(P50,Kalendarium!$H$2:'Kalendarium'!$U$379,14,FALSE)=0,"",VLOOKUP(P50,Kalendarium!$H$2:'Kalendarium'!$U$379,14,FALSE))</f>
        <v/>
      </c>
      <c r="U50" s="54">
        <f t="shared" si="24"/>
        <v>45975</v>
      </c>
      <c r="V50" s="55">
        <f t="shared" si="17"/>
        <v>6</v>
      </c>
      <c r="W50" s="55" t="str">
        <f>IF(VLOOKUP(U50,Kalendarium!$H$2:'Kalendarium'!$L$379,4,FALSE)=0,"",VLOOKUP(U50,Kalendarium!$H$2:'Kalendarium'!$L$379,4,FALSE))</f>
        <v/>
      </c>
      <c r="X50" s="55" t="str">
        <f>(VLOOKUP(U50,Kalendarium!$H$2:'Kalendarium'!$L$379,3,FALSE))</f>
        <v/>
      </c>
      <c r="Y50" s="56" t="str">
        <f>IF(VLOOKUP(U50,Kalendarium!$H$2:'Kalendarium'!$U$379,14,FALSE)=0,"",VLOOKUP(U50,Kalendarium!$H$2:'Kalendarium'!$U$379,14,FALSE))</f>
        <v/>
      </c>
      <c r="Z50" s="54">
        <f t="shared" si="25"/>
        <v>46005</v>
      </c>
      <c r="AA50" s="55">
        <f t="shared" si="18"/>
        <v>1</v>
      </c>
      <c r="AB50" s="55" t="str">
        <f>IF(VLOOKUP(Z50,Kalendarium!$H$2:'Kalendarium'!$L$379,4,FALSE)=0,"",VLOOKUP(Z50,Kalendarium!$H$2:'Kalendarium'!$L$379,4,FALSE))</f>
        <v/>
      </c>
      <c r="AC50" s="55" t="str">
        <f>(VLOOKUP(Z50,Kalendarium!$H$2:'Kalendarium'!$L$379,3,FALSE))</f>
        <v/>
      </c>
      <c r="AD50" s="60" t="str">
        <f>IF(VLOOKUP(Z50,Kalendarium!$H$2:'Kalendarium'!$U$379,14,FALSE)=0,"",VLOOKUP(Z50,Kalendarium!$H$2:'Kalendarium'!$U$379,14,FALSE))</f>
        <v/>
      </c>
      <c r="AE50" s="69"/>
      <c r="AJ50" s="69"/>
      <c r="AO50" s="69"/>
      <c r="AT50" s="69"/>
      <c r="AY50" s="69"/>
      <c r="BD50" s="70"/>
      <c r="BE50" s="44"/>
      <c r="BF50" s="44"/>
      <c r="BG50" s="44"/>
      <c r="BH50" s="44"/>
    </row>
    <row r="51" spans="1:60" x14ac:dyDescent="0.3">
      <c r="A51" s="54">
        <f t="shared" si="20"/>
        <v>45853</v>
      </c>
      <c r="B51" s="55">
        <f t="shared" si="13"/>
        <v>3</v>
      </c>
      <c r="C51" s="55" t="str">
        <f>IF(VLOOKUP(A51,Kalendarium!$H$2:'Kalendarium'!$L$379,4,FALSE)=0,"",VLOOKUP(A51,Kalendarium!$H$2:'Kalendarium'!$L$379,4,FALSE))</f>
        <v/>
      </c>
      <c r="D51" s="55" t="str">
        <f>VLOOKUP(A51,Kalendarium!$H$2:'Kalendarium'!$L$379,3,FALSE)</f>
        <v/>
      </c>
      <c r="E51" s="56" t="str">
        <f>IF(VLOOKUP(A51,Kalendarium!$H$2:'Kalendarium'!$U$379,14,FALSE)=0,"",VLOOKUP(A51,Kalendarium!$H$2:'Kalendarium'!$U$379,14,FALSE))</f>
        <v/>
      </c>
      <c r="F51" s="51">
        <f t="shared" si="21"/>
        <v>45884</v>
      </c>
      <c r="G51" s="55">
        <f t="shared" si="19"/>
        <v>6</v>
      </c>
      <c r="H51" s="53" t="s">
        <v>66</v>
      </c>
      <c r="I51" s="53"/>
      <c r="J51" s="58" t="str">
        <f>IF(VLOOKUP(F51,Kalendarium!$H$2:'Kalendarium'!$U$379,14,FALSE)=0,"",VLOOKUP(F51,Kalendarium!$H$2:'Kalendarium'!$U$379,14,FALSE))</f>
        <v/>
      </c>
      <c r="K51" s="54">
        <f t="shared" si="22"/>
        <v>45915</v>
      </c>
      <c r="L51" s="55">
        <f t="shared" si="15"/>
        <v>2</v>
      </c>
      <c r="M51" s="55" t="str">
        <f>IF(VLOOKUP(K51,Kalendarium!$H$2:'Kalendarium'!$L$379,4,FALSE)=0,"",VLOOKUP(K51,Kalendarium!$H$2:'Kalendarium'!$L$379,4,FALSE))</f>
        <v/>
      </c>
      <c r="N51" s="55" t="str">
        <f>(VLOOKUP(K51,Kalendarium!$H$2:'Kalendarium'!$L$379,3,FALSE))</f>
        <v/>
      </c>
      <c r="O51" s="56" t="str">
        <f>IF(VLOOKUP(K51,Kalendarium!$H$2:'Kalendarium'!$U$379,14,FALSE)=0,"",VLOOKUP(K51,Kalendarium!$H$2:'Kalendarium'!$U$379,14,FALSE))</f>
        <v/>
      </c>
      <c r="P51" s="54">
        <f t="shared" si="23"/>
        <v>45945</v>
      </c>
      <c r="Q51" s="55">
        <f t="shared" si="16"/>
        <v>4</v>
      </c>
      <c r="R51" s="55" t="str">
        <f>IF(VLOOKUP(P51,Kalendarium!$H$2:'Kalendarium'!$L$379,4,FALSE)=0,"",VLOOKUP(P51,Kalendarium!$H$2:'Kalendarium'!$L$379,4,FALSE))</f>
        <v/>
      </c>
      <c r="S51" s="55" t="str">
        <f>(VLOOKUP(P51,Kalendarium!$H$2:'Kalendarium'!$L$379,3,FALSE))</f>
        <v/>
      </c>
      <c r="T51" s="56" t="str">
        <f>IF(VLOOKUP(P51,Kalendarium!$H$2:'Kalendarium'!$U$379,14,FALSE)=0,"",VLOOKUP(P51,Kalendarium!$H$2:'Kalendarium'!$U$379,14,FALSE))</f>
        <v/>
      </c>
      <c r="U51" s="54">
        <f t="shared" si="24"/>
        <v>45976</v>
      </c>
      <c r="V51" s="55">
        <f t="shared" si="17"/>
        <v>7</v>
      </c>
      <c r="W51" s="55" t="str">
        <f>IF(VLOOKUP(U51,Kalendarium!$H$2:'Kalendarium'!$L$379,4,FALSE)=0,"",VLOOKUP(U51,Kalendarium!$H$2:'Kalendarium'!$L$379,4,FALSE))</f>
        <v/>
      </c>
      <c r="X51" s="55" t="str">
        <f>(VLOOKUP(U51,Kalendarium!$H$2:'Kalendarium'!$L$379,3,FALSE))</f>
        <v/>
      </c>
      <c r="Y51" s="56" t="str">
        <f>IF(VLOOKUP(U51,Kalendarium!$H$2:'Kalendarium'!$U$379,14,FALSE)=0,"",VLOOKUP(U51,Kalendarium!$H$2:'Kalendarium'!$U$379,14,FALSE))</f>
        <v/>
      </c>
      <c r="Z51" s="54">
        <f t="shared" si="25"/>
        <v>46006</v>
      </c>
      <c r="AA51" s="55">
        <f t="shared" si="18"/>
        <v>2</v>
      </c>
      <c r="AB51" s="55" t="str">
        <f>IF(VLOOKUP(Z51,Kalendarium!$H$2:'Kalendarium'!$L$379,4,FALSE)=0,"",VLOOKUP(Z51,Kalendarium!$H$2:'Kalendarium'!$L$379,4,FALSE))</f>
        <v/>
      </c>
      <c r="AC51" s="55" t="str">
        <f>(VLOOKUP(Z51,Kalendarium!$H$2:'Kalendarium'!$L$379,3,FALSE))</f>
        <v/>
      </c>
      <c r="AD51" s="60" t="str">
        <f>IF(VLOOKUP(Z51,Kalendarium!$H$2:'Kalendarium'!$U$379,14,FALSE)=0,"",VLOOKUP(Z51,Kalendarium!$H$2:'Kalendarium'!$U$379,14,FALSE))</f>
        <v/>
      </c>
      <c r="AE51" s="69"/>
      <c r="AJ51" s="69"/>
      <c r="AO51" s="69"/>
      <c r="AT51" s="69"/>
      <c r="AY51" s="69"/>
      <c r="BD51" s="70"/>
      <c r="BE51" s="44"/>
      <c r="BF51" s="44"/>
      <c r="BG51" s="44"/>
      <c r="BH51" s="44"/>
    </row>
    <row r="52" spans="1:60" x14ac:dyDescent="0.3">
      <c r="A52" s="54">
        <f t="shared" si="20"/>
        <v>45854</v>
      </c>
      <c r="B52" s="55">
        <f t="shared" si="13"/>
        <v>4</v>
      </c>
      <c r="C52" s="55" t="str">
        <f>IF(VLOOKUP(A52,Kalendarium!$H$2:'Kalendarium'!$L$379,4,FALSE)=0,"",VLOOKUP(A52,Kalendarium!$H$2:'Kalendarium'!$L$379,4,FALSE))</f>
        <v/>
      </c>
      <c r="D52" s="55" t="str">
        <f>VLOOKUP(A52,Kalendarium!$H$2:'Kalendarium'!$L$379,3,FALSE)</f>
        <v/>
      </c>
      <c r="E52" s="56" t="str">
        <f>IF(VLOOKUP(A52,Kalendarium!$H$2:'Kalendarium'!$U$379,14,FALSE)=0,"",VLOOKUP(A52,Kalendarium!$H$2:'Kalendarium'!$U$379,14,FALSE))</f>
        <v/>
      </c>
      <c r="F52" s="54">
        <f t="shared" si="21"/>
        <v>45885</v>
      </c>
      <c r="G52" s="55">
        <f t="shared" si="19"/>
        <v>7</v>
      </c>
      <c r="H52" s="55" t="str">
        <f>IF(VLOOKUP(F52,Kalendarium!$H$2:'Kalendarium'!$L$379,4,FALSE)=0,"",VLOOKUP(F52,Kalendarium!$H$2:'Kalendarium'!$L$379,4,FALSE))</f>
        <v/>
      </c>
      <c r="I52" s="55" t="str">
        <f>(VLOOKUP(F52,Kalendarium!$H$2:'Kalendarium'!$L$379,3,FALSE))</f>
        <v/>
      </c>
      <c r="J52" s="56" t="str">
        <f>IF(VLOOKUP(F52,Kalendarium!$H$2:'Kalendarium'!$U$379,14,FALSE)=0,"",VLOOKUP(F52,Kalendarium!$H$2:'Kalendarium'!$U$379,14,FALSE))</f>
        <v/>
      </c>
      <c r="K52" s="54">
        <f t="shared" si="22"/>
        <v>45916</v>
      </c>
      <c r="L52" s="55">
        <f t="shared" si="15"/>
        <v>3</v>
      </c>
      <c r="M52" s="55" t="str">
        <f>IF(VLOOKUP(K52,Kalendarium!$H$2:'Kalendarium'!$L$379,4,FALSE)=0,"",VLOOKUP(K52,Kalendarium!$H$2:'Kalendarium'!$L$379,4,FALSE))</f>
        <v/>
      </c>
      <c r="N52" s="55" t="str">
        <f>(VLOOKUP(K52,Kalendarium!$H$2:'Kalendarium'!$L$379,3,FALSE))</f>
        <v/>
      </c>
      <c r="O52" s="56" t="str">
        <f>IF(VLOOKUP(K52,Kalendarium!$H$2:'Kalendarium'!$U$379,14,FALSE)=0,"",VLOOKUP(K52,Kalendarium!$H$2:'Kalendarium'!$U$379,14,FALSE))</f>
        <v/>
      </c>
      <c r="P52" s="54">
        <f t="shared" si="23"/>
        <v>45946</v>
      </c>
      <c r="Q52" s="55">
        <f t="shared" si="16"/>
        <v>5</v>
      </c>
      <c r="R52" s="55" t="str">
        <f>IF(VLOOKUP(P52,Kalendarium!$H$2:'Kalendarium'!$L$379,4,FALSE)=0,"",VLOOKUP(P52,Kalendarium!$H$2:'Kalendarium'!$L$379,4,FALSE))</f>
        <v>FK</v>
      </c>
      <c r="S52" s="55" t="str">
        <f>(VLOOKUP(P52,Kalendarium!$H$2:'Kalendarium'!$L$379,3,FALSE))</f>
        <v>Weinlesefestkapitel</v>
      </c>
      <c r="T52" s="56" t="str">
        <f>IF(VLOOKUP(P52,Kalendarium!$H$2:'Kalendarium'!$U$379,14,FALSE)=0,"",VLOOKUP(P52,Kalendarium!$H$2:'Kalendarium'!$U$379,14,FALSE))</f>
        <v/>
      </c>
      <c r="U52" s="54">
        <f t="shared" si="24"/>
        <v>45977</v>
      </c>
      <c r="V52" s="55">
        <f t="shared" si="17"/>
        <v>1</v>
      </c>
      <c r="W52" s="55" t="str">
        <f>IF(VLOOKUP(U52,Kalendarium!$H$2:'Kalendarium'!$L$379,4,FALSE)=0,"",VLOOKUP(U52,Kalendarium!$H$2:'Kalendarium'!$L$379,4,FALSE))</f>
        <v/>
      </c>
      <c r="X52" s="55" t="str">
        <f>(VLOOKUP(U52,Kalendarium!$H$2:'Kalendarium'!$L$379,3,FALSE))</f>
        <v/>
      </c>
      <c r="Y52" s="56" t="str">
        <f>IF(VLOOKUP(U52,Kalendarium!$H$2:'Kalendarium'!$U$379,14,FALSE)=0,"",VLOOKUP(U52,Kalendarium!$H$2:'Kalendarium'!$U$379,14,FALSE))</f>
        <v/>
      </c>
      <c r="Z52" s="54">
        <f t="shared" si="25"/>
        <v>46007</v>
      </c>
      <c r="AA52" s="55">
        <f t="shared" si="18"/>
        <v>3</v>
      </c>
      <c r="AB52" s="55" t="str">
        <f>IF(VLOOKUP(Z52,Kalendarium!$H$2:'Kalendarium'!$L$379,4,FALSE)=0,"",VLOOKUP(Z52,Kalendarium!$H$2:'Kalendarium'!$L$379,4,FALSE))</f>
        <v/>
      </c>
      <c r="AC52" s="55" t="str">
        <f>(VLOOKUP(Z52,Kalendarium!$H$2:'Kalendarium'!$L$379,3,FALSE))</f>
        <v/>
      </c>
      <c r="AD52" s="60" t="str">
        <f>IF(VLOOKUP(Z52,Kalendarium!$H$2:'Kalendarium'!$U$379,14,FALSE)=0,"",VLOOKUP(Z52,Kalendarium!$H$2:'Kalendarium'!$U$379,14,FALSE))</f>
        <v/>
      </c>
      <c r="AE52" s="69"/>
      <c r="AJ52" s="69"/>
      <c r="AO52" s="69"/>
      <c r="AT52" s="69"/>
      <c r="AY52" s="69"/>
      <c r="BD52" s="70"/>
      <c r="BE52" s="44"/>
      <c r="BF52" s="44"/>
      <c r="BG52" s="44"/>
      <c r="BH52" s="44"/>
    </row>
    <row r="53" spans="1:60" x14ac:dyDescent="0.3">
      <c r="A53" s="54">
        <f t="shared" si="20"/>
        <v>45855</v>
      </c>
      <c r="B53" s="55">
        <f t="shared" si="13"/>
        <v>5</v>
      </c>
      <c r="C53" s="55" t="str">
        <f>IF(VLOOKUP(A53,Kalendarium!$H$2:'Kalendarium'!$L$379,4,FALSE)=0,"",VLOOKUP(A53,Kalendarium!$H$2:'Kalendarium'!$L$379,4,FALSE))</f>
        <v>AK</v>
      </c>
      <c r="D53" s="55" t="str">
        <f>VLOOKUP(A53,Kalendarium!$H$2:'Kalendarium'!$L$379,3,FALSE)</f>
        <v>Burggraben</v>
      </c>
      <c r="E53" s="56" t="str">
        <f>IF(VLOOKUP(A53,Kalendarium!$H$2:'Kalendarium'!$U$379,14,FALSE)=0,"",VLOOKUP(A53,Kalendarium!$H$2:'Kalendarium'!$U$379,14,FALSE))</f>
        <v/>
      </c>
      <c r="F53" s="54">
        <f t="shared" si="21"/>
        <v>45886</v>
      </c>
      <c r="G53" s="55">
        <f t="shared" si="19"/>
        <v>1</v>
      </c>
      <c r="H53" s="55" t="str">
        <f>IF(VLOOKUP(F53,Kalendarium!$H$2:'Kalendarium'!$L$379,4,FALSE)=0,"",VLOOKUP(F53,Kalendarium!$H$2:'Kalendarium'!$L$379,4,FALSE))</f>
        <v/>
      </c>
      <c r="I53" s="55" t="str">
        <f>(VLOOKUP(F53,Kalendarium!$H$2:'Kalendarium'!$L$379,3,FALSE))</f>
        <v/>
      </c>
      <c r="J53" s="56" t="str">
        <f>IF(VLOOKUP(F53,Kalendarium!$H$2:'Kalendarium'!$U$379,14,FALSE)=0,"",VLOOKUP(F53,Kalendarium!$H$2:'Kalendarium'!$U$379,14,FALSE))</f>
        <v/>
      </c>
      <c r="K53" s="54">
        <f t="shared" si="22"/>
        <v>45917</v>
      </c>
      <c r="L53" s="55">
        <f t="shared" si="15"/>
        <v>4</v>
      </c>
      <c r="M53" s="55" t="str">
        <f>IF(VLOOKUP(K53,Kalendarium!$H$2:'Kalendarium'!$L$379,4,FALSE)=0,"",VLOOKUP(K53,Kalendarium!$H$2:'Kalendarium'!$L$379,4,FALSE))</f>
        <v/>
      </c>
      <c r="N53" s="55" t="str">
        <f>(VLOOKUP(K53,Kalendarium!$H$2:'Kalendarium'!$L$379,3,FALSE))</f>
        <v/>
      </c>
      <c r="O53" s="56" t="str">
        <f>IF(VLOOKUP(K53,Kalendarium!$H$2:'Kalendarium'!$U$379,14,FALSE)=0,"",VLOOKUP(K53,Kalendarium!$H$2:'Kalendarium'!$U$379,14,FALSE))</f>
        <v/>
      </c>
      <c r="P53" s="54">
        <f t="shared" si="23"/>
        <v>45947</v>
      </c>
      <c r="Q53" s="55">
        <f t="shared" si="16"/>
        <v>6</v>
      </c>
      <c r="R53" s="55" t="str">
        <f>IF(VLOOKUP(P53,Kalendarium!$H$2:'Kalendarium'!$L$379,4,FALSE)=0,"",VLOOKUP(P53,Kalendarium!$H$2:'Kalendarium'!$L$379,4,FALSE))</f>
        <v/>
      </c>
      <c r="S53" s="55" t="str">
        <f>(VLOOKUP(P53,Kalendarium!$H$2:'Kalendarium'!$L$379,3,FALSE))</f>
        <v/>
      </c>
      <c r="T53" s="56" t="str">
        <f>IF(VLOOKUP(P53,Kalendarium!$H$2:'Kalendarium'!$U$379,14,FALSE)=0,"",VLOOKUP(P53,Kalendarium!$H$2:'Kalendarium'!$U$379,14,FALSE))</f>
        <v/>
      </c>
      <c r="U53" s="54">
        <f t="shared" si="24"/>
        <v>45978</v>
      </c>
      <c r="V53" s="55">
        <f t="shared" si="17"/>
        <v>2</v>
      </c>
      <c r="W53" s="55" t="str">
        <f>IF(VLOOKUP(U53,Kalendarium!$H$2:'Kalendarium'!$L$379,4,FALSE)=0,"",VLOOKUP(U53,Kalendarium!$H$2:'Kalendarium'!$L$379,4,FALSE))</f>
        <v/>
      </c>
      <c r="X53" s="55" t="str">
        <f>(VLOOKUP(U53,Kalendarium!$H$2:'Kalendarium'!$L$379,3,FALSE))</f>
        <v/>
      </c>
      <c r="Y53" s="56" t="str">
        <f>IF(VLOOKUP(U53,Kalendarium!$H$2:'Kalendarium'!$U$379,14,FALSE)=0,"",VLOOKUP(U53,Kalendarium!$H$2:'Kalendarium'!$U$379,14,FALSE))</f>
        <v/>
      </c>
      <c r="Z53" s="54">
        <f t="shared" si="25"/>
        <v>46008</v>
      </c>
      <c r="AA53" s="55">
        <f t="shared" si="18"/>
        <v>4</v>
      </c>
      <c r="AB53" s="55" t="str">
        <f>IF(VLOOKUP(Z53,Kalendarium!$H$2:'Kalendarium'!$L$379,4,FALSE)=0,"",VLOOKUP(Z53,Kalendarium!$H$2:'Kalendarium'!$L$379,4,FALSE))</f>
        <v/>
      </c>
      <c r="AC53" s="55" t="str">
        <f>(VLOOKUP(Z53,Kalendarium!$H$2:'Kalendarium'!$L$379,3,FALSE))</f>
        <v/>
      </c>
      <c r="AD53" s="60" t="str">
        <f>IF(VLOOKUP(Z53,Kalendarium!$H$2:'Kalendarium'!$U$379,14,FALSE)=0,"",VLOOKUP(Z53,Kalendarium!$H$2:'Kalendarium'!$U$379,14,FALSE))</f>
        <v/>
      </c>
      <c r="AE53" s="69"/>
      <c r="AJ53" s="69"/>
      <c r="AO53" s="69"/>
      <c r="AT53" s="69"/>
      <c r="AY53" s="69"/>
      <c r="BD53" s="70"/>
      <c r="BE53" s="44"/>
      <c r="BF53" s="44"/>
      <c r="BG53" s="44"/>
      <c r="BH53" s="44"/>
    </row>
    <row r="54" spans="1:60" x14ac:dyDescent="0.3">
      <c r="A54" s="54">
        <f t="shared" si="20"/>
        <v>45856</v>
      </c>
      <c r="B54" s="55">
        <f t="shared" si="13"/>
        <v>6</v>
      </c>
      <c r="C54" s="55" t="str">
        <f>IF(VLOOKUP(A54,Kalendarium!$H$2:'Kalendarium'!$L$379,4,FALSE)=0,"",VLOOKUP(A54,Kalendarium!$H$2:'Kalendarium'!$L$379,4,FALSE))</f>
        <v/>
      </c>
      <c r="D54" s="55" t="str">
        <f>VLOOKUP(A54,Kalendarium!$H$2:'Kalendarium'!$L$379,3,FALSE)</f>
        <v>32. Stiftungsfestkapitel auf Burg CAPRUN</v>
      </c>
      <c r="E54" s="56" t="str">
        <f>IF(VLOOKUP(A54,Kalendarium!$H$2:'Kalendarium'!$U$379,14,FALSE)=0,"",VLOOKUP(A54,Kalendarium!$H$2:'Kalendarium'!$U$379,14,FALSE))</f>
        <v/>
      </c>
      <c r="F54" s="54">
        <f t="shared" si="21"/>
        <v>45887</v>
      </c>
      <c r="G54" s="55">
        <f t="shared" si="19"/>
        <v>2</v>
      </c>
      <c r="H54" s="55" t="str">
        <f>IF(VLOOKUP(F54,Kalendarium!$H$2:'Kalendarium'!$L$379,4,FALSE)=0,"",VLOOKUP(F54,Kalendarium!$H$2:'Kalendarium'!$L$379,4,FALSE))</f>
        <v/>
      </c>
      <c r="I54" s="55" t="str">
        <f>(VLOOKUP(F54,Kalendarium!$H$2:'Kalendarium'!$L$379,3,FALSE))</f>
        <v/>
      </c>
      <c r="J54" s="56" t="str">
        <f>IF(VLOOKUP(F54,Kalendarium!$H$2:'Kalendarium'!$U$379,14,FALSE)=0,"",VLOOKUP(F54,Kalendarium!$H$2:'Kalendarium'!$U$379,14,FALSE))</f>
        <v/>
      </c>
      <c r="K54" s="54">
        <f t="shared" si="22"/>
        <v>45918</v>
      </c>
      <c r="L54" s="55">
        <f t="shared" si="15"/>
        <v>5</v>
      </c>
      <c r="M54" s="55" t="str">
        <f>IF(VLOOKUP(K54,Kalendarium!$H$2:'Kalendarium'!$L$379,4,FALSE)=0,"",VLOOKUP(K54,Kalendarium!$H$2:'Kalendarium'!$L$379,4,FALSE))</f>
        <v>GR</v>
      </c>
      <c r="N54" s="55" t="str">
        <f>(VLOOKUP(K54,Kalendarium!$H$2:'Kalendarium'!$L$379,3,FALSE))</f>
        <v>Burggraben</v>
      </c>
      <c r="O54" s="56" t="str">
        <f>IF(VLOOKUP(K54,Kalendarium!$H$2:'Kalendarium'!$U$379,14,FALSE)=0,"",VLOOKUP(K54,Kalendarium!$H$2:'Kalendarium'!$U$379,14,FALSE))</f>
        <v/>
      </c>
      <c r="P54" s="54">
        <f t="shared" si="23"/>
        <v>45948</v>
      </c>
      <c r="Q54" s="55">
        <f t="shared" si="16"/>
        <v>7</v>
      </c>
      <c r="R54" s="55" t="str">
        <f>IF(VLOOKUP(P54,Kalendarium!$H$2:'Kalendarium'!$L$379,4,FALSE)=0,"",VLOOKUP(P54,Kalendarium!$H$2:'Kalendarium'!$L$379,4,FALSE))</f>
        <v/>
      </c>
      <c r="S54" s="55" t="str">
        <f>(VLOOKUP(P54,Kalendarium!$H$2:'Kalendarium'!$L$379,3,FALSE))</f>
        <v/>
      </c>
      <c r="T54" s="56" t="str">
        <f>IF(VLOOKUP(P54,Kalendarium!$H$2:'Kalendarium'!$U$379,14,FALSE)=0,"",VLOOKUP(P54,Kalendarium!$H$2:'Kalendarium'!$U$379,14,FALSE))</f>
        <v/>
      </c>
      <c r="U54" s="54">
        <f t="shared" si="24"/>
        <v>45979</v>
      </c>
      <c r="V54" s="55">
        <f t="shared" si="17"/>
        <v>3</v>
      </c>
      <c r="W54" s="55" t="str">
        <f>IF(VLOOKUP(U54,Kalendarium!$H$2:'Kalendarium'!$L$379,4,FALSE)=0,"",VLOOKUP(U54,Kalendarium!$H$2:'Kalendarium'!$L$379,4,FALSE))</f>
        <v/>
      </c>
      <c r="X54" s="55" t="str">
        <f>(VLOOKUP(U54,Kalendarium!$H$2:'Kalendarium'!$L$379,3,FALSE))</f>
        <v/>
      </c>
      <c r="Y54" s="56" t="str">
        <f>IF(VLOOKUP(U54,Kalendarium!$H$2:'Kalendarium'!$U$379,14,FALSE)=0,"",VLOOKUP(U54,Kalendarium!$H$2:'Kalendarium'!$U$379,14,FALSE))</f>
        <v/>
      </c>
      <c r="Z54" s="54">
        <f t="shared" si="25"/>
        <v>46009</v>
      </c>
      <c r="AA54" s="55">
        <f t="shared" si="18"/>
        <v>5</v>
      </c>
      <c r="AB54" s="55" t="str">
        <f>IF(VLOOKUP(Z54,Kalendarium!$H$2:'Kalendarium'!$L$379,4,FALSE)=0,"",VLOOKUP(Z54,Kalendarium!$H$2:'Kalendarium'!$L$379,4,FALSE))</f>
        <v>AK</v>
      </c>
      <c r="AC54" s="55" t="str">
        <f>(VLOOKUP(Z54,Kalendarium!$H$2:'Kalendarium'!$L$379,3,FALSE))</f>
        <v>Burggraben</v>
      </c>
      <c r="AD54" s="60" t="str">
        <f>IF(VLOOKUP(Z54,Kalendarium!$H$2:'Kalendarium'!$U$379,14,FALSE)=0,"",VLOOKUP(Z54,Kalendarium!$H$2:'Kalendarium'!$U$379,14,FALSE))</f>
        <v/>
      </c>
      <c r="AE54" s="69"/>
      <c r="AJ54" s="69"/>
      <c r="AO54" s="69"/>
      <c r="AT54" s="69"/>
      <c r="AY54" s="69"/>
      <c r="BD54" s="70"/>
      <c r="BE54" s="44"/>
      <c r="BF54" s="44"/>
      <c r="BG54" s="44"/>
      <c r="BH54" s="44"/>
    </row>
    <row r="55" spans="1:60" x14ac:dyDescent="0.3">
      <c r="A55" s="54">
        <f t="shared" si="20"/>
        <v>45857</v>
      </c>
      <c r="B55" s="55">
        <f t="shared" si="13"/>
        <v>7</v>
      </c>
      <c r="C55" s="55" t="str">
        <f>IF(VLOOKUP(A55,Kalendarium!$H$2:'Kalendarium'!$L$379,4,FALSE)=0,"",VLOOKUP(A55,Kalendarium!$H$2:'Kalendarium'!$L$379,4,FALSE))</f>
        <v/>
      </c>
      <c r="D55" s="55" t="str">
        <f>VLOOKUP(A55,Kalendarium!$H$2:'Kalendarium'!$L$379,3,FALSE)</f>
        <v/>
      </c>
      <c r="E55" s="56" t="str">
        <f>IF(VLOOKUP(A55,Kalendarium!$H$2:'Kalendarium'!$U$379,14,FALSE)=0,"",VLOOKUP(A55,Kalendarium!$H$2:'Kalendarium'!$U$379,14,FALSE))</f>
        <v/>
      </c>
      <c r="F55" s="54">
        <f t="shared" si="21"/>
        <v>45888</v>
      </c>
      <c r="G55" s="55">
        <f t="shared" si="19"/>
        <v>3</v>
      </c>
      <c r="H55" s="55" t="str">
        <f>IF(VLOOKUP(F55,Kalendarium!$H$2:'Kalendarium'!$L$379,4,FALSE)=0,"",VLOOKUP(F55,Kalendarium!$H$2:'Kalendarium'!$L$379,4,FALSE))</f>
        <v/>
      </c>
      <c r="I55" s="55" t="str">
        <f>(VLOOKUP(F55,Kalendarium!$H$2:'Kalendarium'!$L$379,3,FALSE))</f>
        <v/>
      </c>
      <c r="J55" s="56" t="str">
        <f>IF(VLOOKUP(F55,Kalendarium!$H$2:'Kalendarium'!$U$379,14,FALSE)=0,"",VLOOKUP(F55,Kalendarium!$H$2:'Kalendarium'!$U$379,14,FALSE))</f>
        <v/>
      </c>
      <c r="K55" s="54">
        <f t="shared" si="22"/>
        <v>45919</v>
      </c>
      <c r="L55" s="55">
        <f t="shared" si="15"/>
        <v>6</v>
      </c>
      <c r="M55" s="55" t="str">
        <f>IF(VLOOKUP(K55,Kalendarium!$H$2:'Kalendarium'!$L$379,4,FALSE)=0,"",VLOOKUP(K55,Kalendarium!$H$2:'Kalendarium'!$L$379,4,FALSE))</f>
        <v/>
      </c>
      <c r="N55" s="55" t="str">
        <f>(VLOOKUP(K55,Kalendarium!$H$2:'Kalendarium'!$L$379,3,FALSE))</f>
        <v/>
      </c>
      <c r="O55" s="56" t="str">
        <f>IF(VLOOKUP(K55,Kalendarium!$H$2:'Kalendarium'!$U$379,14,FALSE)=0,"",VLOOKUP(K55,Kalendarium!$H$2:'Kalendarium'!$U$379,14,FALSE))</f>
        <v/>
      </c>
      <c r="P55" s="54">
        <f t="shared" si="23"/>
        <v>45949</v>
      </c>
      <c r="Q55" s="55">
        <f t="shared" si="16"/>
        <v>1</v>
      </c>
      <c r="R55" s="55" t="str">
        <f>IF(VLOOKUP(P55,Kalendarium!$H$2:'Kalendarium'!$L$379,4,FALSE)=0,"",VLOOKUP(P55,Kalendarium!$H$2:'Kalendarium'!$L$379,4,FALSE))</f>
        <v/>
      </c>
      <c r="S55" s="55" t="str">
        <f>(VLOOKUP(P55,Kalendarium!$H$2:'Kalendarium'!$L$379,3,FALSE))</f>
        <v/>
      </c>
      <c r="T55" s="56" t="str">
        <f>IF(VLOOKUP(P55,Kalendarium!$H$2:'Kalendarium'!$U$379,14,FALSE)=0,"",VLOOKUP(P55,Kalendarium!$H$2:'Kalendarium'!$U$379,14,FALSE))</f>
        <v/>
      </c>
      <c r="U55" s="54">
        <f t="shared" si="24"/>
        <v>45980</v>
      </c>
      <c r="V55" s="55">
        <f t="shared" si="17"/>
        <v>4</v>
      </c>
      <c r="W55" s="55" t="str">
        <f>IF(VLOOKUP(U55,Kalendarium!$H$2:'Kalendarium'!$L$379,4,FALSE)=0,"",VLOOKUP(U55,Kalendarium!$H$2:'Kalendarium'!$L$379,4,FALSE))</f>
        <v/>
      </c>
      <c r="X55" s="55" t="str">
        <f>(VLOOKUP(U55,Kalendarium!$H$2:'Kalendarium'!$L$379,3,FALSE))</f>
        <v/>
      </c>
      <c r="Y55" s="56" t="str">
        <f>IF(VLOOKUP(U55,Kalendarium!$H$2:'Kalendarium'!$U$379,14,FALSE)=0,"",VLOOKUP(U55,Kalendarium!$H$2:'Kalendarium'!$U$379,14,FALSE))</f>
        <v/>
      </c>
      <c r="Z55" s="54">
        <f t="shared" si="25"/>
        <v>46010</v>
      </c>
      <c r="AA55" s="55">
        <f t="shared" si="18"/>
        <v>6</v>
      </c>
      <c r="AB55" s="55" t="str">
        <f>IF(VLOOKUP(Z55,Kalendarium!$H$2:'Kalendarium'!$L$379,4,FALSE)=0,"",VLOOKUP(Z55,Kalendarium!$H$2:'Kalendarium'!$L$379,4,FALSE))</f>
        <v/>
      </c>
      <c r="AC55" s="55" t="str">
        <f>(VLOOKUP(Z55,Kalendarium!$H$2:'Kalendarium'!$L$379,3,FALSE))</f>
        <v/>
      </c>
      <c r="AD55" s="60" t="str">
        <f>IF(VLOOKUP(Z55,Kalendarium!$H$2:'Kalendarium'!$U$379,14,FALSE)=0,"",VLOOKUP(Z55,Kalendarium!$H$2:'Kalendarium'!$U$379,14,FALSE))</f>
        <v/>
      </c>
      <c r="AE55" s="69"/>
      <c r="AJ55" s="69"/>
      <c r="AO55" s="69"/>
      <c r="AT55" s="69"/>
      <c r="AY55" s="69"/>
      <c r="BD55" s="70"/>
      <c r="BE55" s="44"/>
      <c r="BF55" s="44"/>
      <c r="BG55" s="44"/>
      <c r="BH55" s="44"/>
    </row>
    <row r="56" spans="1:60" x14ac:dyDescent="0.3">
      <c r="A56" s="54">
        <f t="shared" si="20"/>
        <v>45858</v>
      </c>
      <c r="B56" s="55">
        <f t="shared" si="13"/>
        <v>1</v>
      </c>
      <c r="C56" s="55" t="str">
        <f>IF(VLOOKUP(A56,Kalendarium!$H$2:'Kalendarium'!$L$379,4,FALSE)=0,"",VLOOKUP(A56,Kalendarium!$H$2:'Kalendarium'!$L$379,4,FALSE))</f>
        <v/>
      </c>
      <c r="D56" s="55" t="str">
        <f>VLOOKUP(A56,Kalendarium!$H$2:'Kalendarium'!$L$379,3,FALSE)</f>
        <v/>
      </c>
      <c r="E56" s="56" t="str">
        <f>IF(VLOOKUP(A56,Kalendarium!$H$2:'Kalendarium'!$U$379,14,FALSE)=0,"",VLOOKUP(A56,Kalendarium!$H$2:'Kalendarium'!$U$379,14,FALSE))</f>
        <v/>
      </c>
      <c r="F56" s="54">
        <f t="shared" si="21"/>
        <v>45889</v>
      </c>
      <c r="G56" s="55">
        <f t="shared" si="19"/>
        <v>4</v>
      </c>
      <c r="H56" s="55" t="str">
        <f>IF(VLOOKUP(F56,Kalendarium!$H$2:'Kalendarium'!$L$379,4,FALSE)=0,"",VLOOKUP(F56,Kalendarium!$H$2:'Kalendarium'!$L$379,4,FALSE))</f>
        <v/>
      </c>
      <c r="I56" s="55" t="str">
        <f>(VLOOKUP(F56,Kalendarium!$H$2:'Kalendarium'!$L$379,3,FALSE))</f>
        <v/>
      </c>
      <c r="J56" s="56" t="str">
        <f>IF(VLOOKUP(F56,Kalendarium!$H$2:'Kalendarium'!$U$379,14,FALSE)=0,"",VLOOKUP(F56,Kalendarium!$H$2:'Kalendarium'!$U$379,14,FALSE))</f>
        <v/>
      </c>
      <c r="K56" s="54">
        <f t="shared" si="22"/>
        <v>45920</v>
      </c>
      <c r="L56" s="55">
        <f t="shared" si="15"/>
        <v>7</v>
      </c>
      <c r="M56" s="55" t="str">
        <f>IF(VLOOKUP(K56,Kalendarium!$H$2:'Kalendarium'!$L$379,4,FALSE)=0,"",VLOOKUP(K56,Kalendarium!$H$2:'Kalendarium'!$L$379,4,FALSE))</f>
        <v/>
      </c>
      <c r="N56" s="55" t="str">
        <f>(VLOOKUP(K56,Kalendarium!$H$2:'Kalendarium'!$L$379,3,FALSE))</f>
        <v/>
      </c>
      <c r="O56" s="56" t="str">
        <f>IF(VLOOKUP(K56,Kalendarium!$H$2:'Kalendarium'!$U$379,14,FALSE)=0,"",VLOOKUP(K56,Kalendarium!$H$2:'Kalendarium'!$U$379,14,FALSE))</f>
        <v/>
      </c>
      <c r="P56" s="54">
        <f t="shared" si="23"/>
        <v>45950</v>
      </c>
      <c r="Q56" s="55">
        <f t="shared" si="16"/>
        <v>2</v>
      </c>
      <c r="R56" s="55" t="str">
        <f>IF(VLOOKUP(P56,Kalendarium!$H$2:'Kalendarium'!$L$379,4,FALSE)=0,"",VLOOKUP(P56,Kalendarium!$H$2:'Kalendarium'!$L$379,4,FALSE))</f>
        <v/>
      </c>
      <c r="S56" s="55" t="str">
        <f>(VLOOKUP(P56,Kalendarium!$H$2:'Kalendarium'!$L$379,3,FALSE))</f>
        <v/>
      </c>
      <c r="T56" s="56" t="str">
        <f>IF(VLOOKUP(P56,Kalendarium!$H$2:'Kalendarium'!$U$379,14,FALSE)=0,"",VLOOKUP(P56,Kalendarium!$H$2:'Kalendarium'!$U$379,14,FALSE))</f>
        <v/>
      </c>
      <c r="U56" s="54">
        <f t="shared" si="24"/>
        <v>45981</v>
      </c>
      <c r="V56" s="55">
        <f t="shared" si="17"/>
        <v>5</v>
      </c>
      <c r="W56" s="55" t="str">
        <f>IF(VLOOKUP(U56,Kalendarium!$H$2:'Kalendarium'!$L$379,4,FALSE)=0,"",VLOOKUP(U56,Kalendarium!$H$2:'Kalendarium'!$L$379,4,FALSE))</f>
        <v>GR</v>
      </c>
      <c r="X56" s="55" t="str">
        <f>(VLOOKUP(U56,Kalendarium!$H$2:'Kalendarium'!$L$379,3,FALSE))</f>
        <v>Burggraben</v>
      </c>
      <c r="Y56" s="56" t="str">
        <f>IF(VLOOKUP(U56,Kalendarium!$H$2:'Kalendarium'!$U$379,14,FALSE)=0,"",VLOOKUP(U56,Kalendarium!$H$2:'Kalendarium'!$U$379,14,FALSE))</f>
        <v/>
      </c>
      <c r="Z56" s="54">
        <f t="shared" si="25"/>
        <v>46011</v>
      </c>
      <c r="AA56" s="55">
        <f t="shared" si="18"/>
        <v>7</v>
      </c>
      <c r="AB56" s="55" t="str">
        <f>IF(VLOOKUP(Z56,Kalendarium!$H$2:'Kalendarium'!$L$379,4,FALSE)=0,"",VLOOKUP(Z56,Kalendarium!$H$2:'Kalendarium'!$L$379,4,FALSE))</f>
        <v/>
      </c>
      <c r="AC56" s="55" t="str">
        <f>(VLOOKUP(Z56,Kalendarium!$H$2:'Kalendarium'!$L$379,3,FALSE))</f>
        <v/>
      </c>
      <c r="AD56" s="60" t="str">
        <f>IF(VLOOKUP(Z56,Kalendarium!$H$2:'Kalendarium'!$U$379,14,FALSE)=0,"",VLOOKUP(Z56,Kalendarium!$H$2:'Kalendarium'!$U$379,14,FALSE))</f>
        <v/>
      </c>
      <c r="AE56" s="69"/>
      <c r="AJ56" s="69"/>
      <c r="AO56" s="69"/>
      <c r="AT56" s="69"/>
      <c r="AY56" s="69"/>
      <c r="BD56" s="70"/>
      <c r="BE56" s="44"/>
      <c r="BF56" s="44"/>
      <c r="BG56" s="44"/>
      <c r="BH56" s="44"/>
    </row>
    <row r="57" spans="1:60" x14ac:dyDescent="0.3">
      <c r="A57" s="54">
        <f t="shared" si="20"/>
        <v>45859</v>
      </c>
      <c r="B57" s="55">
        <f t="shared" si="13"/>
        <v>2</v>
      </c>
      <c r="C57" s="55" t="str">
        <f>IF(VLOOKUP(A57,Kalendarium!$H$2:'Kalendarium'!$L$379,4,FALSE)=0,"",VLOOKUP(A57,Kalendarium!$H$2:'Kalendarium'!$L$379,4,FALSE))</f>
        <v/>
      </c>
      <c r="D57" s="55" t="str">
        <f>VLOOKUP(A57,Kalendarium!$H$2:'Kalendarium'!$L$379,3,FALSE)</f>
        <v/>
      </c>
      <c r="E57" s="56" t="str">
        <f>IF(VLOOKUP(A57,Kalendarium!$H$2:'Kalendarium'!$U$379,14,FALSE)=0,"",VLOOKUP(A57,Kalendarium!$H$2:'Kalendarium'!$U$379,14,FALSE))</f>
        <v>GF</v>
      </c>
      <c r="F57" s="54">
        <f t="shared" si="21"/>
        <v>45890</v>
      </c>
      <c r="G57" s="55">
        <f t="shared" si="19"/>
        <v>5</v>
      </c>
      <c r="H57" s="55" t="str">
        <f>IF(VLOOKUP(F57,Kalendarium!$H$2:'Kalendarium'!$L$379,4,FALSE)=0,"",VLOOKUP(F57,Kalendarium!$H$2:'Kalendarium'!$L$379,4,FALSE))</f>
        <v>KJ</v>
      </c>
      <c r="I57" s="55" t="str">
        <f>(VLOOKUP(F57,Kalendarium!$H$2:'Kalendarium'!$L$379,3,FALSE))</f>
        <v>Burggraben</v>
      </c>
      <c r="J57" s="56" t="str">
        <f>IF(VLOOKUP(F57,Kalendarium!$H$2:'Kalendarium'!$U$379,14,FALSE)=0,"",VLOOKUP(F57,Kalendarium!$H$2:'Kalendarium'!$U$379,14,FALSE))</f>
        <v/>
      </c>
      <c r="K57" s="54">
        <f t="shared" si="22"/>
        <v>45921</v>
      </c>
      <c r="L57" s="55">
        <f t="shared" si="15"/>
        <v>1</v>
      </c>
      <c r="M57" s="55" t="str">
        <f>IF(VLOOKUP(K57,Kalendarium!$H$2:'Kalendarium'!$L$379,4,FALSE)=0,"",VLOOKUP(K57,Kalendarium!$H$2:'Kalendarium'!$L$379,4,FALSE))</f>
        <v/>
      </c>
      <c r="N57" s="55" t="str">
        <f>(VLOOKUP(K57,Kalendarium!$H$2:'Kalendarium'!$L$379,3,FALSE))</f>
        <v/>
      </c>
      <c r="O57" s="56" t="str">
        <f>IF(VLOOKUP(K57,Kalendarium!$H$2:'Kalendarium'!$U$379,14,FALSE)=0,"",VLOOKUP(K57,Kalendarium!$H$2:'Kalendarium'!$U$379,14,FALSE))</f>
        <v/>
      </c>
      <c r="P57" s="54">
        <f t="shared" si="23"/>
        <v>45951</v>
      </c>
      <c r="Q57" s="55">
        <f t="shared" si="16"/>
        <v>3</v>
      </c>
      <c r="R57" s="55" t="str">
        <f>IF(VLOOKUP(P57,Kalendarium!$H$2:'Kalendarium'!$L$379,4,FALSE)=0,"",VLOOKUP(P57,Kalendarium!$H$2:'Kalendarium'!$L$379,4,FALSE))</f>
        <v/>
      </c>
      <c r="S57" s="55" t="str">
        <f>(VLOOKUP(P57,Kalendarium!$H$2:'Kalendarium'!$L$379,3,FALSE))</f>
        <v/>
      </c>
      <c r="T57" s="56" t="str">
        <f>IF(VLOOKUP(P57,Kalendarium!$H$2:'Kalendarium'!$U$379,14,FALSE)=0,"",VLOOKUP(P57,Kalendarium!$H$2:'Kalendarium'!$U$379,14,FALSE))</f>
        <v/>
      </c>
      <c r="U57" s="54">
        <f t="shared" si="24"/>
        <v>45982</v>
      </c>
      <c r="V57" s="55">
        <f t="shared" si="17"/>
        <v>6</v>
      </c>
      <c r="W57" s="55" t="str">
        <f>IF(VLOOKUP(U57,Kalendarium!$H$2:'Kalendarium'!$L$379,4,FALSE)=0,"",VLOOKUP(U57,Kalendarium!$H$2:'Kalendarium'!$L$379,4,FALSE))</f>
        <v/>
      </c>
      <c r="X57" s="55" t="str">
        <f>(VLOOKUP(U57,Kalendarium!$H$2:'Kalendarium'!$L$379,3,FALSE))</f>
        <v/>
      </c>
      <c r="Y57" s="56" t="str">
        <f>IF(VLOOKUP(U57,Kalendarium!$H$2:'Kalendarium'!$U$379,14,FALSE)=0,"",VLOOKUP(U57,Kalendarium!$H$2:'Kalendarium'!$U$379,14,FALSE))</f>
        <v/>
      </c>
      <c r="Z57" s="54">
        <f t="shared" si="25"/>
        <v>46012</v>
      </c>
      <c r="AA57" s="55">
        <f t="shared" si="18"/>
        <v>1</v>
      </c>
      <c r="AB57" s="55" t="str">
        <f>IF(VLOOKUP(Z57,Kalendarium!$H$2:'Kalendarium'!$L$379,4,FALSE)=0,"",VLOOKUP(Z57,Kalendarium!$H$2:'Kalendarium'!$L$379,4,FALSE))</f>
        <v/>
      </c>
      <c r="AC57" s="55" t="str">
        <f>(VLOOKUP(Z57,Kalendarium!$H$2:'Kalendarium'!$L$379,3,FALSE))</f>
        <v/>
      </c>
      <c r="AD57" s="60" t="str">
        <f>IF(VLOOKUP(Z57,Kalendarium!$H$2:'Kalendarium'!$U$379,14,FALSE)=0,"",VLOOKUP(Z57,Kalendarium!$H$2:'Kalendarium'!$U$379,14,FALSE))</f>
        <v/>
      </c>
      <c r="AE57" s="69"/>
      <c r="AJ57" s="69"/>
      <c r="AO57" s="69"/>
      <c r="AT57" s="69"/>
      <c r="AY57" s="69"/>
      <c r="BD57" s="70"/>
      <c r="BE57" s="44"/>
      <c r="BF57" s="44"/>
      <c r="BG57" s="44"/>
      <c r="BH57" s="44"/>
    </row>
    <row r="58" spans="1:60" x14ac:dyDescent="0.3">
      <c r="A58" s="54">
        <f t="shared" si="20"/>
        <v>45860</v>
      </c>
      <c r="B58" s="55">
        <f t="shared" si="13"/>
        <v>3</v>
      </c>
      <c r="C58" s="55" t="str">
        <f>IF(VLOOKUP(A58,Kalendarium!$H$2:'Kalendarium'!$L$379,4,FALSE)=0,"",VLOOKUP(A58,Kalendarium!$H$2:'Kalendarium'!$L$379,4,FALSE))</f>
        <v/>
      </c>
      <c r="D58" s="55" t="str">
        <f>VLOOKUP(A58,Kalendarium!$H$2:'Kalendarium'!$L$379,3,FALSE)</f>
        <v/>
      </c>
      <c r="E58" s="56" t="str">
        <f>IF(VLOOKUP(A58,Kalendarium!$H$2:'Kalendarium'!$U$379,14,FALSE)=0,"",VLOOKUP(A58,Kalendarium!$H$2:'Kalendarium'!$U$379,14,FALSE))</f>
        <v/>
      </c>
      <c r="F58" s="54">
        <f t="shared" si="21"/>
        <v>45891</v>
      </c>
      <c r="G58" s="55">
        <f t="shared" si="19"/>
        <v>6</v>
      </c>
      <c r="H58" s="55" t="str">
        <f>IF(VLOOKUP(F58,Kalendarium!$H$2:'Kalendarium'!$L$379,4,FALSE)=0,"",VLOOKUP(F58,Kalendarium!$H$2:'Kalendarium'!$L$379,4,FALSE))</f>
        <v/>
      </c>
      <c r="I58" s="55" t="str">
        <f>(VLOOKUP(F58,Kalendarium!$H$2:'Kalendarium'!$L$379,3,FALSE))</f>
        <v/>
      </c>
      <c r="J58" s="56" t="str">
        <f>IF(VLOOKUP(F58,Kalendarium!$H$2:'Kalendarium'!$U$379,14,FALSE)=0,"",VLOOKUP(F58,Kalendarium!$H$2:'Kalendarium'!$U$379,14,FALSE))</f>
        <v/>
      </c>
      <c r="K58" s="54">
        <f t="shared" si="22"/>
        <v>45922</v>
      </c>
      <c r="L58" s="55">
        <f t="shared" si="15"/>
        <v>2</v>
      </c>
      <c r="M58" s="55" t="str">
        <f>IF(VLOOKUP(K58,Kalendarium!$H$2:'Kalendarium'!$L$379,4,FALSE)=0,"",VLOOKUP(K58,Kalendarium!$H$2:'Kalendarium'!$L$379,4,FALSE))</f>
        <v/>
      </c>
      <c r="N58" s="55" t="str">
        <f>(VLOOKUP(K58,Kalendarium!$H$2:'Kalendarium'!$L$379,3,FALSE))</f>
        <v/>
      </c>
      <c r="O58" s="56" t="str">
        <f>IF(VLOOKUP(K58,Kalendarium!$H$2:'Kalendarium'!$U$379,14,FALSE)=0,"",VLOOKUP(K58,Kalendarium!$H$2:'Kalendarium'!$U$379,14,FALSE))</f>
        <v/>
      </c>
      <c r="P58" s="54">
        <f t="shared" si="23"/>
        <v>45952</v>
      </c>
      <c r="Q58" s="55">
        <f t="shared" si="16"/>
        <v>4</v>
      </c>
      <c r="R58" s="55" t="str">
        <f>IF(VLOOKUP(P58,Kalendarium!$H$2:'Kalendarium'!$L$379,4,FALSE)=0,"",VLOOKUP(P58,Kalendarium!$H$2:'Kalendarium'!$L$379,4,FALSE))</f>
        <v/>
      </c>
      <c r="S58" s="55" t="str">
        <f>(VLOOKUP(P58,Kalendarium!$H$2:'Kalendarium'!$L$379,3,FALSE))</f>
        <v/>
      </c>
      <c r="T58" s="56" t="str">
        <f>IF(VLOOKUP(P58,Kalendarium!$H$2:'Kalendarium'!$U$379,14,FALSE)=0,"",VLOOKUP(P58,Kalendarium!$H$2:'Kalendarium'!$U$379,14,FALSE))</f>
        <v/>
      </c>
      <c r="U58" s="54">
        <f t="shared" si="24"/>
        <v>45983</v>
      </c>
      <c r="V58" s="55">
        <f t="shared" si="17"/>
        <v>7</v>
      </c>
      <c r="W58" s="55" t="str">
        <f>IF(VLOOKUP(U58,Kalendarium!$H$2:'Kalendarium'!$L$379,4,FALSE)=0,"",VLOOKUP(U58,Kalendarium!$H$2:'Kalendarium'!$L$379,4,FALSE))</f>
        <v/>
      </c>
      <c r="X58" s="55" t="str">
        <f>(VLOOKUP(U58,Kalendarium!$H$2:'Kalendarium'!$L$379,3,FALSE))</f>
        <v/>
      </c>
      <c r="Y58" s="56" t="str">
        <f>IF(VLOOKUP(U58,Kalendarium!$H$2:'Kalendarium'!$U$379,14,FALSE)=0,"",VLOOKUP(U58,Kalendarium!$H$2:'Kalendarium'!$U$379,14,FALSE))</f>
        <v/>
      </c>
      <c r="Z58" s="54">
        <f t="shared" si="25"/>
        <v>46013</v>
      </c>
      <c r="AA58" s="55">
        <f t="shared" si="18"/>
        <v>2</v>
      </c>
      <c r="AB58" s="55" t="str">
        <f>IF(VLOOKUP(Z58,Kalendarium!$H$2:'Kalendarium'!$L$379,4,FALSE)=0,"",VLOOKUP(Z58,Kalendarium!$H$2:'Kalendarium'!$L$379,4,FALSE))</f>
        <v/>
      </c>
      <c r="AC58" s="55" t="str">
        <f>(VLOOKUP(Z58,Kalendarium!$H$2:'Kalendarium'!$L$379,3,FALSE))</f>
        <v/>
      </c>
      <c r="AD58" s="60" t="str">
        <f>IF(VLOOKUP(Z58,Kalendarium!$H$2:'Kalendarium'!$U$379,14,FALSE)=0,"",VLOOKUP(Z58,Kalendarium!$H$2:'Kalendarium'!$U$379,14,FALSE))</f>
        <v/>
      </c>
      <c r="AE58" s="69"/>
      <c r="AJ58" s="69"/>
      <c r="AO58" s="69"/>
      <c r="AT58" s="69"/>
      <c r="AY58" s="69"/>
      <c r="BD58" s="70"/>
      <c r="BE58" s="44"/>
      <c r="BF58" s="44"/>
      <c r="BG58" s="44"/>
      <c r="BH58" s="44"/>
    </row>
    <row r="59" spans="1:60" x14ac:dyDescent="0.3">
      <c r="A59" s="54">
        <f t="shared" si="20"/>
        <v>45861</v>
      </c>
      <c r="B59" s="55">
        <f t="shared" si="13"/>
        <v>4</v>
      </c>
      <c r="C59" s="55" t="str">
        <f>IF(VLOOKUP(A59,Kalendarium!$H$2:'Kalendarium'!$L$379,4,FALSE)=0,"",VLOOKUP(A59,Kalendarium!$H$2:'Kalendarium'!$L$379,4,FALSE))</f>
        <v/>
      </c>
      <c r="D59" s="55" t="str">
        <f>VLOOKUP(A59,Kalendarium!$H$2:'Kalendarium'!$L$379,3,FALSE)</f>
        <v/>
      </c>
      <c r="E59" s="56" t="str">
        <f>IF(VLOOKUP(A59,Kalendarium!$H$2:'Kalendarium'!$U$379,14,FALSE)=0,"",VLOOKUP(A59,Kalendarium!$H$2:'Kalendarium'!$U$379,14,FALSE))</f>
        <v/>
      </c>
      <c r="F59" s="54">
        <f t="shared" si="21"/>
        <v>45892</v>
      </c>
      <c r="G59" s="55">
        <f t="shared" si="19"/>
        <v>7</v>
      </c>
      <c r="H59" s="55" t="str">
        <f>IF(VLOOKUP(F59,Kalendarium!$H$2:'Kalendarium'!$L$379,4,FALSE)=0,"",VLOOKUP(F59,Kalendarium!$H$2:'Kalendarium'!$L$379,4,FALSE))</f>
        <v/>
      </c>
      <c r="I59" s="55" t="str">
        <f>(VLOOKUP(F59,Kalendarium!$H$2:'Kalendarium'!$L$379,3,FALSE))</f>
        <v/>
      </c>
      <c r="J59" s="56" t="str">
        <f>IF(VLOOKUP(F59,Kalendarium!$H$2:'Kalendarium'!$U$379,14,FALSE)=0,"",VLOOKUP(F59,Kalendarium!$H$2:'Kalendarium'!$U$379,14,FALSE))</f>
        <v/>
      </c>
      <c r="K59" s="54">
        <f t="shared" si="22"/>
        <v>45923</v>
      </c>
      <c r="L59" s="55">
        <f t="shared" si="15"/>
        <v>3</v>
      </c>
      <c r="M59" s="55" t="str">
        <f>IF(VLOOKUP(K59,Kalendarium!$H$2:'Kalendarium'!$L$379,4,FALSE)=0,"",VLOOKUP(K59,Kalendarium!$H$2:'Kalendarium'!$L$379,4,FALSE))</f>
        <v/>
      </c>
      <c r="N59" s="55" t="str">
        <f>(VLOOKUP(K59,Kalendarium!$H$2:'Kalendarium'!$L$379,3,FALSE))</f>
        <v/>
      </c>
      <c r="O59" s="56" t="str">
        <f>IF(VLOOKUP(K59,Kalendarium!$H$2:'Kalendarium'!$U$379,14,FALSE)=0,"",VLOOKUP(K59,Kalendarium!$H$2:'Kalendarium'!$U$379,14,FALSE))</f>
        <v/>
      </c>
      <c r="P59" s="54">
        <f t="shared" si="23"/>
        <v>45953</v>
      </c>
      <c r="Q59" s="55">
        <f t="shared" si="16"/>
        <v>5</v>
      </c>
      <c r="R59" s="55" t="str">
        <f>IF(VLOOKUP(P59,Kalendarium!$H$2:'Kalendarium'!$L$379,4,FALSE)=0,"",VLOOKUP(P59,Kalendarium!$H$2:'Kalendarium'!$L$379,4,FALSE))</f>
        <v>KJ</v>
      </c>
      <c r="S59" s="55" t="str">
        <f>(VLOOKUP(P59,Kalendarium!$H$2:'Kalendarium'!$L$379,3,FALSE))</f>
        <v>Burggraben</v>
      </c>
      <c r="T59" s="56" t="str">
        <f>IF(VLOOKUP(P59,Kalendarium!$H$2:'Kalendarium'!$U$379,14,FALSE)=0,"",VLOOKUP(P59,Kalendarium!$H$2:'Kalendarium'!$U$379,14,FALSE))</f>
        <v/>
      </c>
      <c r="U59" s="54">
        <f t="shared" si="24"/>
        <v>45984</v>
      </c>
      <c r="V59" s="55">
        <f t="shared" si="17"/>
        <v>1</v>
      </c>
      <c r="W59" s="55" t="str">
        <f>IF(VLOOKUP(U59,Kalendarium!$H$2:'Kalendarium'!$L$379,4,FALSE)=0,"",VLOOKUP(U59,Kalendarium!$H$2:'Kalendarium'!$L$379,4,FALSE))</f>
        <v/>
      </c>
      <c r="X59" s="55" t="str">
        <f>(VLOOKUP(U59,Kalendarium!$H$2:'Kalendarium'!$L$379,3,FALSE))</f>
        <v/>
      </c>
      <c r="Y59" s="56" t="str">
        <f>IF(VLOOKUP(U59,Kalendarium!$H$2:'Kalendarium'!$U$379,14,FALSE)=0,"",VLOOKUP(U59,Kalendarium!$H$2:'Kalendarium'!$U$379,14,FALSE))</f>
        <v/>
      </c>
      <c r="Z59" s="54">
        <f t="shared" si="25"/>
        <v>46014</v>
      </c>
      <c r="AA59" s="55">
        <f t="shared" si="18"/>
        <v>3</v>
      </c>
      <c r="AB59" s="55" t="str">
        <f>IF(VLOOKUP(Z59,Kalendarium!$H$2:'Kalendarium'!$L$379,4,FALSE)=0,"",VLOOKUP(Z59,Kalendarium!$H$2:'Kalendarium'!$L$379,4,FALSE))</f>
        <v/>
      </c>
      <c r="AC59" s="55" t="str">
        <f>(VLOOKUP(Z59,Kalendarium!$H$2:'Kalendarium'!$L$379,3,FALSE))</f>
        <v/>
      </c>
      <c r="AD59" s="60" t="str">
        <f>IF(VLOOKUP(Z59,Kalendarium!$H$2:'Kalendarium'!$U$379,14,FALSE)=0,"",VLOOKUP(Z59,Kalendarium!$H$2:'Kalendarium'!$U$379,14,FALSE))</f>
        <v/>
      </c>
      <c r="AE59" s="69"/>
      <c r="AJ59" s="69"/>
      <c r="AO59" s="69"/>
      <c r="AT59" s="69"/>
      <c r="AY59" s="69"/>
      <c r="BD59" s="70"/>
      <c r="BE59" s="44"/>
      <c r="BF59" s="44"/>
      <c r="BG59" s="44"/>
      <c r="BH59" s="44"/>
    </row>
    <row r="60" spans="1:60" x14ac:dyDescent="0.3">
      <c r="A60" s="54">
        <f t="shared" si="20"/>
        <v>45862</v>
      </c>
      <c r="B60" s="55">
        <f t="shared" si="13"/>
        <v>5</v>
      </c>
      <c r="C60" s="55" t="str">
        <f>IF(VLOOKUP(A60,Kalendarium!$H$2:'Kalendarium'!$L$379,4,FALSE)=0,"",VLOOKUP(A60,Kalendarium!$H$2:'Kalendarium'!$L$379,4,FALSE))</f>
        <v/>
      </c>
      <c r="D60" s="55" t="str">
        <f>VLOOKUP(A60,Kalendarium!$H$2:'Kalendarium'!$L$379,3,FALSE)</f>
        <v>Entfall</v>
      </c>
      <c r="E60" s="56" t="str">
        <f>IF(VLOOKUP(A60,Kalendarium!$H$2:'Kalendarium'!$U$379,14,FALSE)=0,"",VLOOKUP(A60,Kalendarium!$H$2:'Kalendarium'!$U$379,14,FALSE))</f>
        <v/>
      </c>
      <c r="F60" s="54">
        <f t="shared" si="21"/>
        <v>45893</v>
      </c>
      <c r="G60" s="55">
        <f t="shared" si="19"/>
        <v>1</v>
      </c>
      <c r="H60" s="55" t="str">
        <f>IF(VLOOKUP(F60,Kalendarium!$H$2:'Kalendarium'!$L$379,4,FALSE)=0,"",VLOOKUP(F60,Kalendarium!$H$2:'Kalendarium'!$L$379,4,FALSE))</f>
        <v/>
      </c>
      <c r="I60" s="55" t="str">
        <f>(VLOOKUP(F60,Kalendarium!$H$2:'Kalendarium'!$L$379,3,FALSE))</f>
        <v/>
      </c>
      <c r="J60" s="56" t="str">
        <f>IF(VLOOKUP(F60,Kalendarium!$H$2:'Kalendarium'!$U$379,14,FALSE)=0,"",VLOOKUP(F60,Kalendarium!$H$2:'Kalendarium'!$U$379,14,FALSE))</f>
        <v/>
      </c>
      <c r="K60" s="54">
        <f t="shared" si="22"/>
        <v>45924</v>
      </c>
      <c r="L60" s="55">
        <f t="shared" si="15"/>
        <v>4</v>
      </c>
      <c r="M60" s="55" t="str">
        <f>IF(VLOOKUP(K60,Kalendarium!$H$2:'Kalendarium'!$L$379,4,FALSE)=0,"",VLOOKUP(K60,Kalendarium!$H$2:'Kalendarium'!$L$379,4,FALSE))</f>
        <v/>
      </c>
      <c r="N60" s="55" t="str">
        <f>(VLOOKUP(K60,Kalendarium!$H$2:'Kalendarium'!$L$379,3,FALSE))</f>
        <v/>
      </c>
      <c r="O60" s="56" t="str">
        <f>IF(VLOOKUP(K60,Kalendarium!$H$2:'Kalendarium'!$U$379,14,FALSE)=0,"",VLOOKUP(K60,Kalendarium!$H$2:'Kalendarium'!$U$379,14,FALSE))</f>
        <v/>
      </c>
      <c r="P60" s="54">
        <f t="shared" si="23"/>
        <v>45954</v>
      </c>
      <c r="Q60" s="55">
        <f t="shared" si="16"/>
        <v>6</v>
      </c>
      <c r="R60" s="55" t="str">
        <f>IF(VLOOKUP(P60,Kalendarium!$H$2:'Kalendarium'!$L$379,4,FALSE)=0,"",VLOOKUP(P60,Kalendarium!$H$2:'Kalendarium'!$L$379,4,FALSE))</f>
        <v/>
      </c>
      <c r="S60" s="55" t="str">
        <f>(VLOOKUP(P60,Kalendarium!$H$2:'Kalendarium'!$L$379,3,FALSE))</f>
        <v/>
      </c>
      <c r="T60" s="56" t="str">
        <f>IF(VLOOKUP(P60,Kalendarium!$H$2:'Kalendarium'!$U$379,14,FALSE)=0,"",VLOOKUP(P60,Kalendarium!$H$2:'Kalendarium'!$U$379,14,FALSE))</f>
        <v/>
      </c>
      <c r="U60" s="54">
        <f t="shared" si="24"/>
        <v>45985</v>
      </c>
      <c r="V60" s="55">
        <f t="shared" si="17"/>
        <v>2</v>
      </c>
      <c r="W60" s="55" t="str">
        <f>IF(VLOOKUP(U60,Kalendarium!$H$2:'Kalendarium'!$L$379,4,FALSE)=0,"",VLOOKUP(U60,Kalendarium!$H$2:'Kalendarium'!$L$379,4,FALSE))</f>
        <v/>
      </c>
      <c r="X60" s="55" t="str">
        <f>(VLOOKUP(U60,Kalendarium!$H$2:'Kalendarium'!$L$379,3,FALSE))</f>
        <v/>
      </c>
      <c r="Y60" s="56" t="str">
        <f>IF(VLOOKUP(U60,Kalendarium!$H$2:'Kalendarium'!$U$379,14,FALSE)=0,"",VLOOKUP(U60,Kalendarium!$H$2:'Kalendarium'!$U$379,14,FALSE))</f>
        <v/>
      </c>
      <c r="Z60" s="51">
        <f t="shared" si="25"/>
        <v>46015</v>
      </c>
      <c r="AA60" s="53">
        <f t="shared" si="18"/>
        <v>4</v>
      </c>
      <c r="AB60" s="53" t="s">
        <v>124</v>
      </c>
      <c r="AC60" s="53"/>
      <c r="AD60" s="104"/>
      <c r="AE60" s="69"/>
      <c r="AJ60" s="69"/>
      <c r="AO60" s="69"/>
      <c r="AT60" s="69"/>
      <c r="AY60" s="69"/>
      <c r="BD60" s="70"/>
      <c r="BE60" s="44"/>
      <c r="BF60" s="44"/>
      <c r="BG60" s="44"/>
      <c r="BH60" s="44"/>
    </row>
    <row r="61" spans="1:60" x14ac:dyDescent="0.3">
      <c r="A61" s="54">
        <f t="shared" si="20"/>
        <v>45863</v>
      </c>
      <c r="B61" s="55">
        <f t="shared" si="13"/>
        <v>6</v>
      </c>
      <c r="C61" s="55" t="str">
        <f>IF(VLOOKUP(A61,Kalendarium!$H$2:'Kalendarium'!$L$379,4,FALSE)=0,"",VLOOKUP(A61,Kalendarium!$H$2:'Kalendarium'!$L$379,4,FALSE))</f>
        <v/>
      </c>
      <c r="D61" s="55" t="str">
        <f>VLOOKUP(A61,Kalendarium!$H$2:'Kalendarium'!$L$379,3,FALSE)</f>
        <v>BG bei Freisaal; 70er von Gertrude mit Openend; 09:00 bis 21:00 Uhr!</v>
      </c>
      <c r="E61" s="56" t="str">
        <f>IF(VLOOKUP(A61,Kalendarium!$H$2:'Kalendarium'!$U$379,14,FALSE)=0,"",VLOOKUP(A61,Kalendarium!$H$2:'Kalendarium'!$U$379,14,FALSE))</f>
        <v/>
      </c>
      <c r="F61" s="54">
        <f t="shared" si="21"/>
        <v>45894</v>
      </c>
      <c r="G61" s="55">
        <f t="shared" si="19"/>
        <v>2</v>
      </c>
      <c r="H61" s="55" t="str">
        <f>IF(VLOOKUP(F61,Kalendarium!$H$2:'Kalendarium'!$L$379,4,FALSE)=0,"",VLOOKUP(F61,Kalendarium!$H$2:'Kalendarium'!$L$379,4,FALSE))</f>
        <v/>
      </c>
      <c r="I61" s="55" t="str">
        <f>(VLOOKUP(F61,Kalendarium!$H$2:'Kalendarium'!$L$379,3,FALSE))</f>
        <v/>
      </c>
      <c r="J61" s="56" t="str">
        <f>IF(VLOOKUP(F61,Kalendarium!$H$2:'Kalendarium'!$U$379,14,FALSE)=0,"",VLOOKUP(F61,Kalendarium!$H$2:'Kalendarium'!$U$379,14,FALSE))</f>
        <v/>
      </c>
      <c r="K61" s="54">
        <f t="shared" si="22"/>
        <v>45925</v>
      </c>
      <c r="L61" s="55">
        <f t="shared" si="15"/>
        <v>5</v>
      </c>
      <c r="M61" s="55" t="str">
        <f>IF(VLOOKUP(K61,Kalendarium!$H$2:'Kalendarium'!$L$379,4,FALSE)=0,"",VLOOKUP(K61,Kalendarium!$H$2:'Kalendarium'!$L$379,4,FALSE))</f>
        <v>AK</v>
      </c>
      <c r="N61" s="55" t="str">
        <f>(VLOOKUP(K61,Kalendarium!$H$2:'Kalendarium'!$L$379,3,FALSE))</f>
        <v>Ruperti-Kapitel</v>
      </c>
      <c r="O61" s="56" t="str">
        <f>IF(VLOOKUP(K61,Kalendarium!$H$2:'Kalendarium'!$U$379,14,FALSE)=0,"",VLOOKUP(K61,Kalendarium!$H$2:'Kalendarium'!$U$379,14,FALSE))</f>
        <v/>
      </c>
      <c r="P61" s="54">
        <f t="shared" si="23"/>
        <v>45955</v>
      </c>
      <c r="Q61" s="55">
        <f t="shared" si="16"/>
        <v>7</v>
      </c>
      <c r="R61" s="55" t="str">
        <f>IF(VLOOKUP(P61,Kalendarium!$H$2:'Kalendarium'!$L$379,4,FALSE)=0,"",VLOOKUP(P61,Kalendarium!$H$2:'Kalendarium'!$L$379,4,FALSE))</f>
        <v/>
      </c>
      <c r="S61" s="55" t="str">
        <f>(VLOOKUP(P61,Kalendarium!$H$2:'Kalendarium'!$L$379,3,FALSE))</f>
        <v/>
      </c>
      <c r="T61" s="56" t="str">
        <f>IF(VLOOKUP(P61,Kalendarium!$H$2:'Kalendarium'!$U$379,14,FALSE)=0,"",VLOOKUP(P61,Kalendarium!$H$2:'Kalendarium'!$U$379,14,FALSE))</f>
        <v/>
      </c>
      <c r="U61" s="54">
        <f t="shared" si="24"/>
        <v>45986</v>
      </c>
      <c r="V61" s="55">
        <f t="shared" si="17"/>
        <v>3</v>
      </c>
      <c r="W61" s="55" t="str">
        <f>IF(VLOOKUP(U61,Kalendarium!$H$2:'Kalendarium'!$L$379,4,FALSE)=0,"",VLOOKUP(U61,Kalendarium!$H$2:'Kalendarium'!$L$379,4,FALSE))</f>
        <v/>
      </c>
      <c r="X61" s="55" t="str">
        <f>(VLOOKUP(U61,Kalendarium!$H$2:'Kalendarium'!$L$379,3,FALSE))</f>
        <v/>
      </c>
      <c r="Y61" s="56" t="str">
        <f>IF(VLOOKUP(U61,Kalendarium!$H$2:'Kalendarium'!$U$379,14,FALSE)=0,"",VLOOKUP(U61,Kalendarium!$H$2:'Kalendarium'!$U$379,14,FALSE))</f>
        <v/>
      </c>
      <c r="Z61" s="51">
        <f t="shared" si="25"/>
        <v>46016</v>
      </c>
      <c r="AA61" s="53">
        <f t="shared" si="18"/>
        <v>5</v>
      </c>
      <c r="AB61" s="53" t="s">
        <v>60</v>
      </c>
      <c r="AC61" s="53"/>
      <c r="AD61" s="104"/>
      <c r="AE61" s="69"/>
      <c r="AJ61" s="69"/>
      <c r="AO61" s="69"/>
      <c r="AT61" s="69"/>
      <c r="AY61" s="69"/>
      <c r="BD61" s="70"/>
      <c r="BE61" s="44"/>
      <c r="BF61" s="44"/>
      <c r="BG61" s="44"/>
      <c r="BH61" s="44"/>
    </row>
    <row r="62" spans="1:60" x14ac:dyDescent="0.3">
      <c r="A62" s="54">
        <f t="shared" si="20"/>
        <v>45864</v>
      </c>
      <c r="B62" s="55">
        <f t="shared" si="13"/>
        <v>7</v>
      </c>
      <c r="C62" s="55" t="str">
        <f>IF(VLOOKUP(A62,Kalendarium!$H$2:'Kalendarium'!$L$379,4,FALSE)=0,"",VLOOKUP(A62,Kalendarium!$H$2:'Kalendarium'!$L$379,4,FALSE))</f>
        <v/>
      </c>
      <c r="D62" s="55" t="str">
        <f>VLOOKUP(A62,Kalendarium!$H$2:'Kalendarium'!$L$379,3,FALSE)</f>
        <v>Sommerfest Gutrater Tafelrunde Hallein; Kirchenwirt Puch 18:00</v>
      </c>
      <c r="E62" s="56" t="str">
        <f>IF(VLOOKUP(A62,Kalendarium!$H$2:'Kalendarium'!$U$379,14,FALSE)=0,"",VLOOKUP(A62,Kalendarium!$H$2:'Kalendarium'!$U$379,14,FALSE))</f>
        <v/>
      </c>
      <c r="F62" s="54">
        <f t="shared" si="21"/>
        <v>45895</v>
      </c>
      <c r="G62" s="55">
        <f t="shared" si="19"/>
        <v>3</v>
      </c>
      <c r="H62" s="55" t="str">
        <f>IF(VLOOKUP(F62,Kalendarium!$H$2:'Kalendarium'!$L$379,4,FALSE)=0,"",VLOOKUP(F62,Kalendarium!$H$2:'Kalendarium'!$L$379,4,FALSE))</f>
        <v/>
      </c>
      <c r="I62" s="55" t="str">
        <f>(VLOOKUP(F62,Kalendarium!$H$2:'Kalendarium'!$L$379,3,FALSE))</f>
        <v/>
      </c>
      <c r="J62" s="56" t="str">
        <f>IF(VLOOKUP(F62,Kalendarium!$H$2:'Kalendarium'!$U$379,14,FALSE)=0,"",VLOOKUP(F62,Kalendarium!$H$2:'Kalendarium'!$U$379,14,FALSE))</f>
        <v/>
      </c>
      <c r="K62" s="54">
        <f t="shared" si="22"/>
        <v>45926</v>
      </c>
      <c r="L62" s="55">
        <f t="shared" si="15"/>
        <v>6</v>
      </c>
      <c r="M62" s="55" t="str">
        <f>IF(VLOOKUP(K62,Kalendarium!$H$2:'Kalendarium'!$L$379,4,FALSE)=0,"",VLOOKUP(K62,Kalendarium!$H$2:'Kalendarium'!$L$379,4,FALSE))</f>
        <v/>
      </c>
      <c r="N62" s="55" t="str">
        <f>(VLOOKUP(K62,Kalendarium!$H$2:'Kalendarium'!$L$379,3,FALSE))</f>
        <v/>
      </c>
      <c r="O62" s="56" t="str">
        <f>IF(VLOOKUP(K62,Kalendarium!$H$2:'Kalendarium'!$U$379,14,FALSE)=0,"",VLOOKUP(K62,Kalendarium!$H$2:'Kalendarium'!$U$379,14,FALSE))</f>
        <v/>
      </c>
      <c r="P62" s="51">
        <f t="shared" si="23"/>
        <v>45956</v>
      </c>
      <c r="Q62" s="53">
        <f t="shared" si="16"/>
        <v>1</v>
      </c>
      <c r="R62" s="53" t="s">
        <v>65</v>
      </c>
      <c r="S62" s="53"/>
      <c r="T62" s="104"/>
      <c r="U62" s="54">
        <f t="shared" si="24"/>
        <v>45987</v>
      </c>
      <c r="V62" s="55">
        <f t="shared" si="17"/>
        <v>4</v>
      </c>
      <c r="W62" s="55" t="str">
        <f>IF(VLOOKUP(U62,Kalendarium!$H$2:'Kalendarium'!$L$379,4,FALSE)=0,"",VLOOKUP(U62,Kalendarium!$H$2:'Kalendarium'!$L$379,4,FALSE))</f>
        <v/>
      </c>
      <c r="X62" s="55" t="str">
        <f>(VLOOKUP(U62,Kalendarium!$H$2:'Kalendarium'!$L$379,3,FALSE))</f>
        <v/>
      </c>
      <c r="Y62" s="56" t="str">
        <f>IF(VLOOKUP(U62,Kalendarium!$H$2:'Kalendarium'!$U$379,14,FALSE)=0,"",VLOOKUP(U62,Kalendarium!$H$2:'Kalendarium'!$U$379,14,FALSE))</f>
        <v/>
      </c>
      <c r="Z62" s="51">
        <f t="shared" si="25"/>
        <v>46017</v>
      </c>
      <c r="AA62" s="53">
        <f t="shared" si="18"/>
        <v>6</v>
      </c>
      <c r="AB62" s="53" t="s">
        <v>125</v>
      </c>
      <c r="AC62" s="53"/>
      <c r="AD62" s="104"/>
      <c r="AE62" s="69"/>
      <c r="AJ62" s="69"/>
      <c r="AO62" s="69"/>
      <c r="AT62" s="69"/>
      <c r="AY62" s="69"/>
      <c r="BD62" s="70"/>
      <c r="BE62" s="44"/>
      <c r="BF62" s="44"/>
      <c r="BG62" s="44"/>
      <c r="BH62" s="44"/>
    </row>
    <row r="63" spans="1:60" x14ac:dyDescent="0.3">
      <c r="A63" s="54">
        <f t="shared" si="20"/>
        <v>45865</v>
      </c>
      <c r="B63" s="55">
        <f t="shared" si="13"/>
        <v>1</v>
      </c>
      <c r="C63" s="55" t="str">
        <f>IF(VLOOKUP(A63,Kalendarium!$H$2:'Kalendarium'!$L$379,4,FALSE)=0,"",VLOOKUP(A63,Kalendarium!$H$2:'Kalendarium'!$L$379,4,FALSE))</f>
        <v/>
      </c>
      <c r="D63" s="55" t="str">
        <f>VLOOKUP(A63,Kalendarium!$H$2:'Kalendarium'!$L$379,3,FALSE)</f>
        <v/>
      </c>
      <c r="E63" s="56" t="str">
        <f>IF(VLOOKUP(A63,Kalendarium!$H$2:'Kalendarium'!$U$379,14,FALSE)=0,"",VLOOKUP(A63,Kalendarium!$H$2:'Kalendarium'!$U$379,14,FALSE))</f>
        <v/>
      </c>
      <c r="F63" s="54">
        <f t="shared" si="21"/>
        <v>45896</v>
      </c>
      <c r="G63" s="55">
        <f t="shared" si="19"/>
        <v>4</v>
      </c>
      <c r="H63" s="55" t="str">
        <f>IF(VLOOKUP(F63,Kalendarium!$H$2:'Kalendarium'!$L$379,4,FALSE)=0,"",VLOOKUP(F63,Kalendarium!$H$2:'Kalendarium'!$L$379,4,FALSE))</f>
        <v/>
      </c>
      <c r="I63" s="55" t="str">
        <f>(VLOOKUP(F63,Kalendarium!$H$2:'Kalendarium'!$L$379,3,FALSE))</f>
        <v/>
      </c>
      <c r="J63" s="56" t="str">
        <f>IF(VLOOKUP(F63,Kalendarium!$H$2:'Kalendarium'!$U$379,14,FALSE)=0,"",VLOOKUP(F63,Kalendarium!$H$2:'Kalendarium'!$U$379,14,FALSE))</f>
        <v/>
      </c>
      <c r="K63" s="54">
        <f t="shared" si="22"/>
        <v>45927</v>
      </c>
      <c r="L63" s="55">
        <f t="shared" si="15"/>
        <v>7</v>
      </c>
      <c r="M63" s="55" t="str">
        <f>IF(VLOOKUP(K63,Kalendarium!$H$2:'Kalendarium'!$L$379,4,FALSE)=0,"",VLOOKUP(K63,Kalendarium!$H$2:'Kalendarium'!$L$379,4,FALSE))</f>
        <v/>
      </c>
      <c r="N63" s="55" t="str">
        <f>(VLOOKUP(K63,Kalendarium!$H$2:'Kalendarium'!$L$379,3,FALSE))</f>
        <v/>
      </c>
      <c r="O63" s="56" t="str">
        <f>IF(VLOOKUP(K63,Kalendarium!$H$2:'Kalendarium'!$U$379,14,FALSE)=0,"",VLOOKUP(K63,Kalendarium!$H$2:'Kalendarium'!$U$379,14,FALSE))</f>
        <v/>
      </c>
      <c r="P63" s="54">
        <f t="shared" si="23"/>
        <v>45957</v>
      </c>
      <c r="Q63" s="55">
        <f t="shared" si="16"/>
        <v>2</v>
      </c>
      <c r="R63" s="55" t="str">
        <f>IF(VLOOKUP(P63,Kalendarium!$H$2:'Kalendarium'!$L$379,4,FALSE)=0,"",VLOOKUP(P63,Kalendarium!$H$2:'Kalendarium'!$L$379,4,FALSE))</f>
        <v/>
      </c>
      <c r="S63" s="55" t="str">
        <f>(VLOOKUP(P63,Kalendarium!$H$2:'Kalendarium'!$L$379,3,FALSE))</f>
        <v/>
      </c>
      <c r="T63" s="56" t="str">
        <f>IF(VLOOKUP(P63,Kalendarium!$H$2:'Kalendarium'!$U$379,14,FALSE)=0,"",VLOOKUP(P63,Kalendarium!$H$2:'Kalendarium'!$U$379,14,FALSE))</f>
        <v/>
      </c>
      <c r="U63" s="54">
        <f t="shared" si="24"/>
        <v>45988</v>
      </c>
      <c r="V63" s="55">
        <f t="shared" si="17"/>
        <v>5</v>
      </c>
      <c r="W63" s="55" t="str">
        <f>IF(VLOOKUP(U63,Kalendarium!$H$2:'Kalendarium'!$L$379,4,FALSE)=0,"",VLOOKUP(U63,Kalendarium!$H$2:'Kalendarium'!$L$379,4,FALSE))</f>
        <v>GR</v>
      </c>
      <c r="X63" s="55" t="str">
        <f>(VLOOKUP(U63,Kalendarium!$H$2:'Kalendarium'!$L$379,3,FALSE))</f>
        <v>Adventkapitel</v>
      </c>
      <c r="Y63" s="56" t="str">
        <f>IF(VLOOKUP(U63,Kalendarium!$H$2:'Kalendarium'!$U$379,14,FALSE)=0,"",VLOOKUP(U63,Kalendarium!$H$2:'Kalendarium'!$U$379,14,FALSE))</f>
        <v/>
      </c>
      <c r="Z63" s="54">
        <f t="shared" si="25"/>
        <v>46018</v>
      </c>
      <c r="AA63" s="55">
        <f t="shared" si="18"/>
        <v>7</v>
      </c>
      <c r="AB63" s="55" t="str">
        <f>IF(VLOOKUP(Z63,Kalendarium!$H$2:'Kalendarium'!$L$379,4,FALSE)=0,"",VLOOKUP(Z63,Kalendarium!$H$2:'Kalendarium'!$L$379,4,FALSE))</f>
        <v/>
      </c>
      <c r="AC63" s="55" t="str">
        <f>(VLOOKUP(Z63,Kalendarium!$H$2:'Kalendarium'!$L$379,3,FALSE))</f>
        <v/>
      </c>
      <c r="AD63" s="60" t="str">
        <f>IF(VLOOKUP(Z63,Kalendarium!$H$2:'Kalendarium'!$U$379,14,FALSE)=0,"",VLOOKUP(Z63,Kalendarium!$H$2:'Kalendarium'!$U$379,14,FALSE))</f>
        <v/>
      </c>
      <c r="AE63" s="69"/>
      <c r="AJ63" s="69"/>
      <c r="AO63" s="69"/>
      <c r="AT63" s="69"/>
      <c r="AY63" s="69"/>
      <c r="BD63" s="70"/>
      <c r="BE63" s="44"/>
      <c r="BF63" s="44"/>
      <c r="BG63" s="44"/>
      <c r="BH63" s="44"/>
    </row>
    <row r="64" spans="1:60" x14ac:dyDescent="0.3">
      <c r="A64" s="54">
        <f t="shared" si="20"/>
        <v>45866</v>
      </c>
      <c r="B64" s="55">
        <f t="shared" si="13"/>
        <v>2</v>
      </c>
      <c r="C64" s="55" t="str">
        <f>IF(VLOOKUP(A64,Kalendarium!$H$2:'Kalendarium'!$L$379,4,FALSE)=0,"",VLOOKUP(A64,Kalendarium!$H$2:'Kalendarium'!$L$379,4,FALSE))</f>
        <v/>
      </c>
      <c r="D64" s="55" t="str">
        <f>VLOOKUP(A64,Kalendarium!$H$2:'Kalendarium'!$L$379,3,FALSE)</f>
        <v/>
      </c>
      <c r="E64" s="56" t="str">
        <f>IF(VLOOKUP(A64,Kalendarium!$H$2:'Kalendarium'!$U$379,14,FALSE)=0,"",VLOOKUP(A64,Kalendarium!$H$2:'Kalendarium'!$U$379,14,FALSE))</f>
        <v/>
      </c>
      <c r="F64" s="54">
        <f t="shared" si="21"/>
        <v>45897</v>
      </c>
      <c r="G64" s="55">
        <f t="shared" si="19"/>
        <v>5</v>
      </c>
      <c r="H64" s="55" t="str">
        <f>IF(VLOOKUP(F64,Kalendarium!$H$2:'Kalendarium'!$L$379,4,FALSE)=0,"",VLOOKUP(F64,Kalendarium!$H$2:'Kalendarium'!$L$379,4,FALSE))</f>
        <v>BF</v>
      </c>
      <c r="I64" s="55" t="str">
        <f>(VLOOKUP(F64,Kalendarium!$H$2:'Kalendarium'!$L$379,3,FALSE))</f>
        <v>Burggraben</v>
      </c>
      <c r="J64" s="56" t="str">
        <f>IF(VLOOKUP(F64,Kalendarium!$H$2:'Kalendarium'!$U$379,14,FALSE)=0,"",VLOOKUP(F64,Kalendarium!$H$2:'Kalendarium'!$U$379,14,FALSE))</f>
        <v/>
      </c>
      <c r="K64" s="54">
        <f t="shared" si="22"/>
        <v>45928</v>
      </c>
      <c r="L64" s="55">
        <f t="shared" si="15"/>
        <v>1</v>
      </c>
      <c r="M64" s="55" t="str">
        <f>IF(VLOOKUP(K64,Kalendarium!$H$2:'Kalendarium'!$L$379,4,FALSE)=0,"",VLOOKUP(K64,Kalendarium!$H$2:'Kalendarium'!$L$379,4,FALSE))</f>
        <v/>
      </c>
      <c r="N64" s="55" t="str">
        <f>(VLOOKUP(K64,Kalendarium!$H$2:'Kalendarium'!$L$379,3,FALSE))</f>
        <v/>
      </c>
      <c r="O64" s="56" t="str">
        <f>IF(VLOOKUP(K64,Kalendarium!$H$2:'Kalendarium'!$U$379,14,FALSE)=0,"",VLOOKUP(K64,Kalendarium!$H$2:'Kalendarium'!$U$379,14,FALSE))</f>
        <v/>
      </c>
      <c r="P64" s="54">
        <f t="shared" si="23"/>
        <v>45958</v>
      </c>
      <c r="Q64" s="55">
        <f t="shared" si="16"/>
        <v>3</v>
      </c>
      <c r="R64" s="55" t="str">
        <f>IF(VLOOKUP(P64,Kalendarium!$H$2:'Kalendarium'!$L$379,4,FALSE)=0,"",VLOOKUP(P64,Kalendarium!$H$2:'Kalendarium'!$L$379,4,FALSE))</f>
        <v/>
      </c>
      <c r="S64" s="55" t="str">
        <f>(VLOOKUP(P64,Kalendarium!$H$2:'Kalendarium'!$L$379,3,FALSE))</f>
        <v/>
      </c>
      <c r="T64" s="56" t="str">
        <f>IF(VLOOKUP(P64,Kalendarium!$H$2:'Kalendarium'!$U$379,14,FALSE)=0,"",VLOOKUP(P64,Kalendarium!$H$2:'Kalendarium'!$U$379,14,FALSE))</f>
        <v/>
      </c>
      <c r="U64" s="54">
        <f t="shared" si="24"/>
        <v>45989</v>
      </c>
      <c r="V64" s="55">
        <f t="shared" si="17"/>
        <v>6</v>
      </c>
      <c r="W64" s="55" t="str">
        <f>IF(VLOOKUP(U64,Kalendarium!$H$2:'Kalendarium'!$L$379,4,FALSE)=0,"",VLOOKUP(U64,Kalendarium!$H$2:'Kalendarium'!$L$379,4,FALSE))</f>
        <v/>
      </c>
      <c r="X64" s="55" t="str">
        <f>(VLOOKUP(U64,Kalendarium!$H$2:'Kalendarium'!$L$379,3,FALSE))</f>
        <v/>
      </c>
      <c r="Y64" s="56" t="str">
        <f>IF(VLOOKUP(U64,Kalendarium!$H$2:'Kalendarium'!$U$379,14,FALSE)=0,"",VLOOKUP(U64,Kalendarium!$H$2:'Kalendarium'!$U$379,14,FALSE))</f>
        <v/>
      </c>
      <c r="Z64" s="54">
        <f t="shared" si="25"/>
        <v>46019</v>
      </c>
      <c r="AA64" s="55">
        <f t="shared" si="18"/>
        <v>1</v>
      </c>
      <c r="AB64" s="55" t="str">
        <f>IF(VLOOKUP(Z64,Kalendarium!$H$2:'Kalendarium'!$L$379,4,FALSE)=0,"",VLOOKUP(Z64,Kalendarium!$H$2:'Kalendarium'!$L$379,4,FALSE))</f>
        <v/>
      </c>
      <c r="AC64" s="55" t="str">
        <f>(VLOOKUP(Z64,Kalendarium!$H$2:'Kalendarium'!$L$379,3,FALSE))</f>
        <v/>
      </c>
      <c r="AD64" s="60" t="str">
        <f>IF(VLOOKUP(Z64,Kalendarium!$H$2:'Kalendarium'!$U$379,14,FALSE)=0,"",VLOOKUP(Z64,Kalendarium!$H$2:'Kalendarium'!$U$379,14,FALSE))</f>
        <v/>
      </c>
      <c r="AE64" s="69"/>
      <c r="AJ64" s="69"/>
      <c r="AO64" s="69"/>
      <c r="AT64" s="69"/>
      <c r="AY64" s="69"/>
      <c r="BD64" s="70"/>
      <c r="BE64" s="44"/>
      <c r="BF64" s="44"/>
      <c r="BG64" s="44"/>
      <c r="BH64" s="44"/>
    </row>
    <row r="65" spans="1:60" x14ac:dyDescent="0.3">
      <c r="A65" s="54">
        <f t="shared" si="20"/>
        <v>45867</v>
      </c>
      <c r="B65" s="55">
        <f t="shared" si="13"/>
        <v>3</v>
      </c>
      <c r="C65" s="55" t="str">
        <f>IF(VLOOKUP(A65,Kalendarium!$H$2:'Kalendarium'!$L$379,4,FALSE)=0,"",VLOOKUP(A65,Kalendarium!$H$2:'Kalendarium'!$L$379,4,FALSE))</f>
        <v/>
      </c>
      <c r="D65" s="55" t="str">
        <f>VLOOKUP(A65,Kalendarium!$H$2:'Kalendarium'!$L$379,3,FALSE)</f>
        <v/>
      </c>
      <c r="E65" s="56" t="str">
        <f>IF(VLOOKUP(A65,Kalendarium!$H$2:'Kalendarium'!$U$379,14,FALSE)=0,"",VLOOKUP(A65,Kalendarium!$H$2:'Kalendarium'!$U$379,14,FALSE))</f>
        <v/>
      </c>
      <c r="F65" s="54">
        <f t="shared" si="21"/>
        <v>45898</v>
      </c>
      <c r="G65" s="55">
        <f t="shared" si="19"/>
        <v>6</v>
      </c>
      <c r="H65" s="55" t="str">
        <f>IF(VLOOKUP(F65,Kalendarium!$H$2:'Kalendarium'!$L$379,4,FALSE)=0,"",VLOOKUP(F65,Kalendarium!$H$2:'Kalendarium'!$L$379,4,FALSE))</f>
        <v/>
      </c>
      <c r="I65" s="55" t="str">
        <f>(VLOOKUP(F65,Kalendarium!$H$2:'Kalendarium'!$L$379,3,FALSE))</f>
        <v/>
      </c>
      <c r="J65" s="56" t="str">
        <f>IF(VLOOKUP(F65,Kalendarium!$H$2:'Kalendarium'!$U$379,14,FALSE)=0,"",VLOOKUP(F65,Kalendarium!$H$2:'Kalendarium'!$U$379,14,FALSE))</f>
        <v/>
      </c>
      <c r="K65" s="54">
        <f t="shared" si="22"/>
        <v>45929</v>
      </c>
      <c r="L65" s="55">
        <f t="shared" si="15"/>
        <v>2</v>
      </c>
      <c r="M65" s="55" t="str">
        <f>IF(VLOOKUP(K65,Kalendarium!$H$2:'Kalendarium'!$L$379,4,FALSE)=0,"",VLOOKUP(K65,Kalendarium!$H$2:'Kalendarium'!$L$379,4,FALSE))</f>
        <v/>
      </c>
      <c r="N65" s="55" t="str">
        <f>(VLOOKUP(K65,Kalendarium!$H$2:'Kalendarium'!$L$379,3,FALSE))</f>
        <v/>
      </c>
      <c r="O65" s="56" t="str">
        <f>IF(VLOOKUP(K65,Kalendarium!$H$2:'Kalendarium'!$U$379,14,FALSE)=0,"",VLOOKUP(K65,Kalendarium!$H$2:'Kalendarium'!$U$379,14,FALSE))</f>
        <v/>
      </c>
      <c r="P65" s="54">
        <f t="shared" si="23"/>
        <v>45959</v>
      </c>
      <c r="Q65" s="55">
        <f t="shared" si="16"/>
        <v>4</v>
      </c>
      <c r="R65" s="55" t="str">
        <f>IF(VLOOKUP(P65,Kalendarium!$H$2:'Kalendarium'!$L$379,4,FALSE)=0,"",VLOOKUP(P65,Kalendarium!$H$2:'Kalendarium'!$L$379,4,FALSE))</f>
        <v/>
      </c>
      <c r="S65" s="55" t="str">
        <f>(VLOOKUP(P65,Kalendarium!$H$2:'Kalendarium'!$L$379,3,FALSE))</f>
        <v/>
      </c>
      <c r="T65" s="56" t="str">
        <f>IF(VLOOKUP(P65,Kalendarium!$H$2:'Kalendarium'!$U$379,14,FALSE)=0,"",VLOOKUP(P65,Kalendarium!$H$2:'Kalendarium'!$U$379,14,FALSE))</f>
        <v/>
      </c>
      <c r="U65" s="54">
        <f t="shared" si="24"/>
        <v>45990</v>
      </c>
      <c r="V65" s="55">
        <f t="shared" si="17"/>
        <v>7</v>
      </c>
      <c r="W65" s="55" t="str">
        <f>IF(VLOOKUP(U65,Kalendarium!$H$2:'Kalendarium'!$L$379,4,FALSE)=0,"",VLOOKUP(U65,Kalendarium!$H$2:'Kalendarium'!$L$379,4,FALSE))</f>
        <v/>
      </c>
      <c r="X65" s="55" t="str">
        <f>(VLOOKUP(U65,Kalendarium!$H$2:'Kalendarium'!$L$379,3,FALSE))</f>
        <v/>
      </c>
      <c r="Y65" s="56" t="str">
        <f>IF(VLOOKUP(U65,Kalendarium!$H$2:'Kalendarium'!$U$379,14,FALSE)=0,"",VLOOKUP(U65,Kalendarium!$H$2:'Kalendarium'!$U$379,14,FALSE))</f>
        <v/>
      </c>
      <c r="Z65" s="54">
        <f t="shared" si="25"/>
        <v>46020</v>
      </c>
      <c r="AA65" s="55">
        <f t="shared" si="18"/>
        <v>2</v>
      </c>
      <c r="AB65" s="55" t="str">
        <f>IF(VLOOKUP(Z65,Kalendarium!$H$2:'Kalendarium'!$L$379,4,FALSE)=0,"",VLOOKUP(Z65,Kalendarium!$H$2:'Kalendarium'!$L$379,4,FALSE))</f>
        <v/>
      </c>
      <c r="AC65" s="55" t="str">
        <f>(VLOOKUP(Z65,Kalendarium!$H$2:'Kalendarium'!$L$379,3,FALSE))</f>
        <v/>
      </c>
      <c r="AD65" s="60" t="str">
        <f>IF(VLOOKUP(Z65,Kalendarium!$H$2:'Kalendarium'!$U$379,14,FALSE)=0,"",VLOOKUP(Z65,Kalendarium!$H$2:'Kalendarium'!$U$379,14,FALSE))</f>
        <v/>
      </c>
      <c r="AE65" s="69"/>
      <c r="AJ65" s="69"/>
      <c r="AO65" s="69"/>
      <c r="AT65" s="69"/>
      <c r="AY65" s="69"/>
      <c r="BD65" s="70"/>
      <c r="BE65" s="44"/>
      <c r="BF65" s="44"/>
      <c r="BG65" s="44"/>
      <c r="BH65" s="44"/>
    </row>
    <row r="66" spans="1:60" x14ac:dyDescent="0.3">
      <c r="A66" s="54">
        <f t="shared" si="20"/>
        <v>45868</v>
      </c>
      <c r="B66" s="55">
        <f t="shared" si="13"/>
        <v>4</v>
      </c>
      <c r="C66" s="55" t="str">
        <f>IF(VLOOKUP(A66,Kalendarium!$H$2:'Kalendarium'!$L$379,4,FALSE)=0,"",VLOOKUP(A66,Kalendarium!$H$2:'Kalendarium'!$L$379,4,FALSE))</f>
        <v/>
      </c>
      <c r="D66" s="55" t="str">
        <f>VLOOKUP(A66,Kalendarium!$H$2:'Kalendarium'!$L$379,3,FALSE)</f>
        <v/>
      </c>
      <c r="E66" s="56" t="str">
        <f>IF(VLOOKUP(A66,Kalendarium!$H$2:'Kalendarium'!$U$379,14,FALSE)=0,"",VLOOKUP(A66,Kalendarium!$H$2:'Kalendarium'!$U$379,14,FALSE))</f>
        <v/>
      </c>
      <c r="F66" s="54">
        <f t="shared" si="21"/>
        <v>45899</v>
      </c>
      <c r="G66" s="55">
        <f t="shared" si="19"/>
        <v>7</v>
      </c>
      <c r="H66" s="55" t="str">
        <f>IF(VLOOKUP(F66,Kalendarium!$H$2:'Kalendarium'!$L$379,4,FALSE)=0,"",VLOOKUP(F66,Kalendarium!$H$2:'Kalendarium'!$L$379,4,FALSE))</f>
        <v/>
      </c>
      <c r="I66" s="55" t="str">
        <f>(VLOOKUP(F66,Kalendarium!$H$2:'Kalendarium'!$L$379,3,FALSE))</f>
        <v/>
      </c>
      <c r="J66" s="56" t="str">
        <f>IF(VLOOKUP(F66,Kalendarium!$H$2:'Kalendarium'!$U$379,14,FALSE)=0,"",VLOOKUP(F66,Kalendarium!$H$2:'Kalendarium'!$U$379,14,FALSE))</f>
        <v/>
      </c>
      <c r="K66" s="54">
        <f t="shared" si="22"/>
        <v>45930</v>
      </c>
      <c r="L66" s="55">
        <f t="shared" si="15"/>
        <v>3</v>
      </c>
      <c r="M66" s="55" t="str">
        <f>IF(VLOOKUP(K66,Kalendarium!$H$2:'Kalendarium'!$L$379,4,FALSE)=0,"",VLOOKUP(K66,Kalendarium!$H$2:'Kalendarium'!$L$379,4,FALSE))</f>
        <v/>
      </c>
      <c r="N66" s="55" t="str">
        <f>(VLOOKUP(K66,Kalendarium!$H$2:'Kalendarium'!$L$379,3,FALSE))</f>
        <v/>
      </c>
      <c r="O66" s="56" t="str">
        <f>IF(VLOOKUP(K66,Kalendarium!$H$2:'Kalendarium'!$U$379,14,FALSE)=0,"",VLOOKUP(K66,Kalendarium!$H$2:'Kalendarium'!$U$379,14,FALSE))</f>
        <v/>
      </c>
      <c r="P66" s="54">
        <f t="shared" si="23"/>
        <v>45960</v>
      </c>
      <c r="Q66" s="55">
        <f t="shared" si="16"/>
        <v>5</v>
      </c>
      <c r="R66" s="55" t="str">
        <f>IF(VLOOKUP(P66,Kalendarium!$H$2:'Kalendarium'!$L$379,4,FALSE)=0,"",VLOOKUP(P66,Kalendarium!$H$2:'Kalendarium'!$L$379,4,FALSE))</f>
        <v>KJ</v>
      </c>
      <c r="S66" s="55" t="str">
        <f>(VLOOKUP(P66,Kalendarium!$H$2:'Kalendarium'!$L$379,3,FALSE))</f>
        <v>Totengedenkkapitel und Besuch der Gräber</v>
      </c>
      <c r="T66" s="56" t="str">
        <f>IF(VLOOKUP(P66,Kalendarium!$H$2:'Kalendarium'!$U$379,14,FALSE)=0,"",VLOOKUP(P66,Kalendarium!$H$2:'Kalendarium'!$U$379,14,FALSE))</f>
        <v/>
      </c>
      <c r="U66" s="54">
        <f t="shared" si="24"/>
        <v>45991</v>
      </c>
      <c r="V66" s="55">
        <f t="shared" si="17"/>
        <v>1</v>
      </c>
      <c r="W66" s="55" t="str">
        <f>IF(VLOOKUP(U66,Kalendarium!$H$2:'Kalendarium'!$L$379,4,FALSE)=0,"",VLOOKUP(U66,Kalendarium!$H$2:'Kalendarium'!$L$379,4,FALSE))</f>
        <v/>
      </c>
      <c r="X66" s="55" t="str">
        <f>(VLOOKUP(U66,Kalendarium!$H$2:'Kalendarium'!$L$379,3,FALSE))</f>
        <v/>
      </c>
      <c r="Y66" s="56" t="str">
        <f>IF(VLOOKUP(U66,Kalendarium!$H$2:'Kalendarium'!$U$379,14,FALSE)=0,"",VLOOKUP(U66,Kalendarium!$H$2:'Kalendarium'!$U$379,14,FALSE))</f>
        <v/>
      </c>
      <c r="Z66" s="54">
        <f t="shared" si="25"/>
        <v>46021</v>
      </c>
      <c r="AA66" s="55">
        <f t="shared" si="18"/>
        <v>3</v>
      </c>
      <c r="AB66" s="55" t="str">
        <f>IF(VLOOKUP(Z66,Kalendarium!$H$2:'Kalendarium'!$L$379,4,FALSE)=0,"",VLOOKUP(Z66,Kalendarium!$H$2:'Kalendarium'!$L$379,4,FALSE))</f>
        <v/>
      </c>
      <c r="AC66" s="55" t="str">
        <f>(VLOOKUP(Z66,Kalendarium!$H$2:'Kalendarium'!$L$379,3,FALSE))</f>
        <v/>
      </c>
      <c r="AD66" s="60" t="str">
        <f>IF(VLOOKUP(Z66,Kalendarium!$H$2:'Kalendarium'!$U$379,14,FALSE)=0,"",VLOOKUP(Z66,Kalendarium!$H$2:'Kalendarium'!$U$379,14,FALSE))</f>
        <v/>
      </c>
      <c r="AE66" s="69"/>
      <c r="AJ66" s="69"/>
      <c r="AO66" s="69"/>
      <c r="AT66" s="69"/>
      <c r="AY66" s="69"/>
      <c r="BD66" s="70"/>
      <c r="BE66" s="44"/>
      <c r="BF66" s="44"/>
      <c r="BG66" s="44"/>
      <c r="BH66" s="44"/>
    </row>
    <row r="67" spans="1:60" ht="15" thickBot="1" x14ac:dyDescent="0.35">
      <c r="A67" s="64">
        <f t="shared" si="20"/>
        <v>45869</v>
      </c>
      <c r="B67" s="66">
        <f t="shared" si="13"/>
        <v>5</v>
      </c>
      <c r="C67" s="66" t="str">
        <f>IF(VLOOKUP(A67,Kalendarium!$H$2:'Kalendarium'!$L$379,4,FALSE)=0,"",VLOOKUP(A67,Kalendarium!$H$2:'Kalendarium'!$L$379,4,FALSE))</f>
        <v>FK</v>
      </c>
      <c r="D67" s="66" t="str">
        <f>VLOOKUP(A67,Kalendarium!$H$2:'Kalendarium'!$L$379,3,FALSE)</f>
        <v>Burggraben</v>
      </c>
      <c r="E67" s="67" t="str">
        <f>IF(VLOOKUP(A67,Kalendarium!$H$2:'Kalendarium'!$U$379,14,FALSE)=0,"",VLOOKUP(A67,Kalendarium!$H$2:'Kalendarium'!$U$379,14,FALSE))</f>
        <v/>
      </c>
      <c r="F67" s="64">
        <f t="shared" si="21"/>
        <v>45900</v>
      </c>
      <c r="G67" s="66">
        <f t="shared" si="19"/>
        <v>1</v>
      </c>
      <c r="H67" s="66" t="str">
        <f>IF(VLOOKUP(F67,Kalendarium!$H$2:'Kalendarium'!$L$379,4,FALSE)=0,"",VLOOKUP(F67,Kalendarium!$H$2:'Kalendarium'!$L$379,4,FALSE))</f>
        <v/>
      </c>
      <c r="I67" s="66" t="str">
        <f>(VLOOKUP(F67,Kalendarium!$H$2:'Kalendarium'!$L$379,3,FALSE))</f>
        <v/>
      </c>
      <c r="J67" s="67" t="str">
        <f>IF(VLOOKUP(F67,Kalendarium!$H$2:'Kalendarium'!$U$379,14,FALSE)=0,"",VLOOKUP(F67,Kalendarium!$H$2:'Kalendarium'!$U$379,14,FALSE))</f>
        <v/>
      </c>
      <c r="K67" s="64"/>
      <c r="L67" s="66"/>
      <c r="M67" s="66"/>
      <c r="N67" s="66"/>
      <c r="O67" s="67"/>
      <c r="P67" s="64">
        <f t="shared" si="23"/>
        <v>45961</v>
      </c>
      <c r="Q67" s="66">
        <f t="shared" si="16"/>
        <v>6</v>
      </c>
      <c r="R67" s="66" t="str">
        <f>IF(VLOOKUP(P67,Kalendarium!$H$2:'Kalendarium'!$L$379,4,FALSE)=0,"",VLOOKUP(P67,Kalendarium!$H$2:'Kalendarium'!$L$379,4,FALSE))</f>
        <v/>
      </c>
      <c r="S67" s="66" t="str">
        <f>(VLOOKUP(P67,Kalendarium!$H$2:'Kalendarium'!$L$379,3,FALSE))</f>
        <v/>
      </c>
      <c r="T67" s="67" t="str">
        <f>IF(VLOOKUP(P67,Kalendarium!$H$2:'Kalendarium'!$U$379,14,FALSE)=0,"",VLOOKUP(P67,Kalendarium!$H$2:'Kalendarium'!$U$379,14,FALSE))</f>
        <v/>
      </c>
      <c r="U67" s="64"/>
      <c r="V67" s="66"/>
      <c r="W67" s="66"/>
      <c r="X67" s="66"/>
      <c r="Y67" s="67"/>
      <c r="Z67" s="72">
        <f t="shared" si="25"/>
        <v>46022</v>
      </c>
      <c r="AA67" s="73">
        <f t="shared" si="18"/>
        <v>4</v>
      </c>
      <c r="AB67" s="73" t="s">
        <v>62</v>
      </c>
      <c r="AC67" s="73"/>
      <c r="AD67" s="105" t="str">
        <f>IF(VLOOKUP(Z67,Kalendarium!$H$2:'Kalendarium'!$U$379,14,FALSE)=0,"",VLOOKUP(Z67,Kalendarium!$H$2:'Kalendarium'!$U$379,14,FALSE))</f>
        <v/>
      </c>
      <c r="AE67" s="69"/>
      <c r="AJ67" s="69"/>
      <c r="AO67" s="69"/>
      <c r="AT67" s="69"/>
      <c r="AY67" s="69"/>
      <c r="BD67" s="70"/>
      <c r="BE67" s="44"/>
      <c r="BF67" s="44"/>
      <c r="BG67" s="44"/>
      <c r="BH67" s="44"/>
    </row>
    <row r="68" spans="1:60" ht="15" thickTop="1" x14ac:dyDescent="0.3">
      <c r="A68" s="74" t="s">
        <v>104</v>
      </c>
      <c r="B68" s="75"/>
      <c r="C68" s="76"/>
      <c r="D68" s="74"/>
      <c r="E68" s="77"/>
      <c r="F68" s="76"/>
      <c r="G68" s="74" t="s">
        <v>105</v>
      </c>
      <c r="H68" s="76"/>
      <c r="I68" s="76" t="s">
        <v>105</v>
      </c>
      <c r="J68" s="74"/>
      <c r="K68" s="75"/>
      <c r="L68" s="79"/>
      <c r="M68" s="76"/>
      <c r="N68" s="74" t="s">
        <v>106</v>
      </c>
      <c r="O68" s="76"/>
      <c r="P68" s="79"/>
      <c r="Q68" s="74" t="s">
        <v>107</v>
      </c>
      <c r="R68" s="76"/>
      <c r="S68" s="74"/>
      <c r="T68" s="76"/>
      <c r="U68" s="74"/>
      <c r="V68" s="76"/>
      <c r="W68" s="76"/>
      <c r="X68" s="74" t="s">
        <v>108</v>
      </c>
    </row>
    <row r="69" spans="1:60" x14ac:dyDescent="0.3">
      <c r="A69" s="74" t="s">
        <v>109</v>
      </c>
      <c r="E69"/>
      <c r="F69" s="74" t="s">
        <v>110</v>
      </c>
      <c r="K69" s="80"/>
      <c r="P69" s="74"/>
      <c r="U69" s="78" t="s">
        <v>111</v>
      </c>
      <c r="Z69" s="81" t="s">
        <v>112</v>
      </c>
      <c r="AA69" s="82"/>
      <c r="AB69" s="83"/>
      <c r="AC69" s="84" t="s">
        <v>113</v>
      </c>
      <c r="AH69" s="85"/>
      <c r="AM69" s="86"/>
      <c r="AR69" s="85"/>
      <c r="AW69" s="85"/>
      <c r="BB69" s="87"/>
    </row>
    <row r="70" spans="1:60" x14ac:dyDescent="0.3">
      <c r="A70" s="85"/>
      <c r="B70" s="85"/>
      <c r="C70" s="85"/>
      <c r="D70" s="85"/>
      <c r="E70" s="88"/>
      <c r="F70" s="85"/>
      <c r="G70" s="85"/>
      <c r="H70" s="85"/>
      <c r="I70" s="85"/>
      <c r="J70" s="85"/>
      <c r="K70" s="85"/>
      <c r="L70" s="85"/>
      <c r="M70" s="89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</row>
    <row r="71" spans="1:60" ht="15.6" x14ac:dyDescent="0.3">
      <c r="A71" s="85"/>
      <c r="B71" s="90"/>
      <c r="C71" s="85"/>
      <c r="D71" s="91" t="s">
        <v>114</v>
      </c>
      <c r="E71" s="88"/>
      <c r="F71" s="85"/>
      <c r="G71" s="85"/>
      <c r="H71" s="85"/>
      <c r="I71" s="85"/>
      <c r="J71" s="85"/>
      <c r="K71" s="85"/>
      <c r="L71" s="85"/>
      <c r="M71" s="92"/>
      <c r="N71" s="85"/>
      <c r="O71" s="93"/>
      <c r="P71" s="85"/>
      <c r="Q71" s="93"/>
      <c r="R71" s="85"/>
      <c r="S71" s="93"/>
      <c r="T71" s="85"/>
      <c r="U71" s="93"/>
      <c r="V71" s="85"/>
      <c r="W71" s="93"/>
      <c r="X71" s="85"/>
    </row>
    <row r="72" spans="1:60" ht="15.6" x14ac:dyDescent="0.3">
      <c r="A72" s="85" t="s">
        <v>115</v>
      </c>
      <c r="B72" s="85" t="s">
        <v>115</v>
      </c>
      <c r="C72" s="85"/>
      <c r="D72" s="85"/>
      <c r="E72" s="88"/>
      <c r="F72" s="85" t="s">
        <v>116</v>
      </c>
      <c r="G72" s="85"/>
      <c r="H72" s="85"/>
      <c r="I72" s="85"/>
      <c r="J72" s="85"/>
      <c r="K72" s="85"/>
      <c r="L72" s="85"/>
      <c r="M72" s="89"/>
      <c r="N72" s="85"/>
      <c r="O72" s="93"/>
      <c r="P72" s="85"/>
      <c r="Q72" s="85"/>
      <c r="R72" s="85"/>
      <c r="S72" s="85"/>
      <c r="T72" s="85"/>
      <c r="U72" s="85"/>
      <c r="V72" s="85"/>
      <c r="W72" s="85"/>
      <c r="X72" s="85"/>
    </row>
    <row r="73" spans="1:60" ht="15.6" x14ac:dyDescent="0.3">
      <c r="A73" s="85"/>
      <c r="B73" s="85"/>
      <c r="C73" s="85"/>
      <c r="D73" s="85"/>
      <c r="E73" s="88"/>
      <c r="F73" s="85"/>
      <c r="G73" s="85"/>
      <c r="H73" s="85"/>
      <c r="I73" s="85"/>
      <c r="J73" s="85"/>
      <c r="K73" s="94"/>
      <c r="L73" s="85"/>
      <c r="M73" s="94"/>
      <c r="N73" s="85"/>
      <c r="O73" s="95"/>
      <c r="P73" s="85"/>
      <c r="Q73" s="95"/>
      <c r="R73" s="85"/>
      <c r="S73" s="95"/>
      <c r="T73" s="85"/>
      <c r="U73" s="95"/>
      <c r="V73" s="85"/>
      <c r="W73" s="95"/>
      <c r="X73" s="85"/>
    </row>
    <row r="74" spans="1:60" x14ac:dyDescent="0.3">
      <c r="F74" t="s">
        <v>117</v>
      </c>
    </row>
    <row r="77" spans="1:60" x14ac:dyDescent="0.3">
      <c r="I77" s="1"/>
      <c r="N77" s="1"/>
      <c r="S77" s="1"/>
      <c r="X77" s="1"/>
      <c r="AC77" s="1"/>
      <c r="AH77" s="1"/>
    </row>
    <row r="78" spans="1:60" x14ac:dyDescent="0.3">
      <c r="I78" s="2"/>
      <c r="J78" s="61"/>
      <c r="K78" s="61"/>
      <c r="L78" s="61"/>
      <c r="M78" s="61"/>
      <c r="N78" s="2"/>
      <c r="O78" s="61"/>
      <c r="P78" s="61"/>
      <c r="Q78" s="61"/>
      <c r="R78" s="61"/>
      <c r="S78" s="2"/>
      <c r="T78" s="61"/>
      <c r="U78" s="61"/>
      <c r="V78" s="61"/>
      <c r="W78" s="61"/>
      <c r="X78" s="3"/>
      <c r="Y78" s="96"/>
      <c r="Z78" s="96"/>
      <c r="AA78" s="96"/>
      <c r="AB78" s="96"/>
      <c r="AC78" s="3"/>
      <c r="AD78" s="96"/>
      <c r="AE78" s="96"/>
      <c r="AF78" s="96"/>
      <c r="AG78" s="96"/>
      <c r="AH78" s="3"/>
      <c r="AI78" s="96"/>
      <c r="AJ78" s="96"/>
      <c r="AK78" s="96"/>
      <c r="AL78" s="96"/>
      <c r="AM78" s="4"/>
      <c r="AN78" s="5"/>
      <c r="AO78" s="5"/>
      <c r="AP78" s="5"/>
      <c r="AQ78" s="5"/>
      <c r="AR78" s="4"/>
      <c r="AS78" s="5"/>
      <c r="AT78" s="5"/>
    </row>
    <row r="79" spans="1:60" x14ac:dyDescent="0.3"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3"/>
      <c r="AN79" s="96"/>
      <c r="AO79" s="96"/>
      <c r="AP79" s="96"/>
      <c r="AQ79" s="96"/>
      <c r="AR79" s="3"/>
      <c r="AS79" s="5"/>
      <c r="AT79" s="5"/>
    </row>
    <row r="80" spans="1:60" x14ac:dyDescent="0.3"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</row>
    <row r="81" spans="9:49" x14ac:dyDescent="0.3">
      <c r="I81" s="3"/>
      <c r="J81" s="5"/>
      <c r="K81" s="5"/>
      <c r="L81" s="5"/>
      <c r="M81" s="5"/>
      <c r="N81" s="3"/>
      <c r="O81" s="5"/>
      <c r="P81" s="5"/>
      <c r="Q81" s="5"/>
      <c r="R81" s="5"/>
      <c r="S81" s="3"/>
      <c r="T81" s="5"/>
      <c r="U81" s="5"/>
      <c r="V81" s="5"/>
      <c r="W81" s="5"/>
      <c r="X81" s="3"/>
      <c r="Y81" s="5"/>
      <c r="Z81" s="5"/>
      <c r="AA81" s="5"/>
      <c r="AB81" s="5"/>
      <c r="AC81" s="3"/>
      <c r="AD81" s="5"/>
      <c r="AE81" s="5"/>
      <c r="AF81" s="5"/>
      <c r="AG81" s="5"/>
      <c r="AH81" s="3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</row>
    <row r="82" spans="9:49" x14ac:dyDescent="0.3">
      <c r="I82" s="3"/>
      <c r="J82" s="5"/>
      <c r="K82" s="5"/>
      <c r="L82" s="5"/>
      <c r="M82" s="5"/>
      <c r="N82" s="3"/>
      <c r="O82" s="5"/>
      <c r="P82" s="5"/>
      <c r="Q82" s="5"/>
      <c r="R82" s="5"/>
      <c r="S82" s="3"/>
      <c r="T82" s="5"/>
      <c r="U82" s="5"/>
      <c r="V82" s="5"/>
      <c r="W82" s="5"/>
      <c r="X82" s="3"/>
      <c r="Y82" s="5"/>
      <c r="Z82" s="5"/>
      <c r="AA82" s="5"/>
      <c r="AB82" s="5"/>
      <c r="AC82" s="3"/>
      <c r="AD82" s="5"/>
      <c r="AE82" s="5"/>
      <c r="AF82" s="5"/>
      <c r="AG82" s="5"/>
      <c r="AH82" s="3"/>
      <c r="AI82" s="5"/>
      <c r="AJ82" s="5"/>
      <c r="AK82" s="5"/>
      <c r="AL82" s="5"/>
      <c r="AM82" s="3"/>
      <c r="AN82" s="5"/>
      <c r="AO82" s="5"/>
      <c r="AP82" s="5"/>
      <c r="AQ82" s="5"/>
      <c r="AR82" s="3"/>
      <c r="AW82" s="6"/>
    </row>
    <row r="83" spans="9:49" x14ac:dyDescent="0.3">
      <c r="I83" s="3"/>
      <c r="J83" s="5"/>
      <c r="K83" s="5"/>
      <c r="L83" s="5"/>
      <c r="M83" s="5"/>
      <c r="N83" s="3"/>
      <c r="O83" s="5"/>
      <c r="P83" s="5"/>
      <c r="Q83" s="5"/>
      <c r="R83" s="5"/>
      <c r="S83" s="3"/>
      <c r="T83" s="5"/>
      <c r="U83" s="5"/>
      <c r="V83" s="5"/>
      <c r="W83" s="5"/>
      <c r="X83" s="3"/>
      <c r="Y83" s="5"/>
      <c r="Z83" s="5"/>
      <c r="AA83" s="5"/>
      <c r="AB83" s="5"/>
      <c r="AC83" s="3"/>
      <c r="AD83" s="5"/>
      <c r="AE83" s="5"/>
      <c r="AF83" s="5"/>
      <c r="AG83" s="5"/>
      <c r="AH83" s="3"/>
      <c r="AI83" s="5"/>
      <c r="AJ83" s="5"/>
      <c r="AK83" s="5"/>
      <c r="AL83" s="5"/>
      <c r="AM83" s="3"/>
      <c r="AN83" s="5"/>
      <c r="AO83" s="5"/>
      <c r="AP83" s="5"/>
      <c r="AQ83" s="5"/>
      <c r="AR83" s="3"/>
      <c r="AW83" s="6"/>
    </row>
    <row r="84" spans="9:49" x14ac:dyDescent="0.3">
      <c r="I84" s="3"/>
      <c r="J84" s="5"/>
      <c r="K84" s="5"/>
      <c r="L84" s="5"/>
      <c r="M84" s="5"/>
      <c r="N84" s="3"/>
      <c r="O84" s="5"/>
      <c r="P84" s="5"/>
      <c r="Q84" s="5"/>
      <c r="R84" s="5"/>
      <c r="S84" s="3"/>
      <c r="T84" s="5"/>
      <c r="U84" s="5"/>
      <c r="V84" s="5"/>
      <c r="W84" s="5"/>
      <c r="X84" s="3"/>
      <c r="Y84" s="5"/>
      <c r="Z84" s="5"/>
      <c r="AA84" s="5"/>
      <c r="AB84" s="5"/>
      <c r="AC84" s="3"/>
      <c r="AD84" s="5"/>
      <c r="AE84" s="5"/>
      <c r="AF84" s="5"/>
      <c r="AG84" s="5"/>
      <c r="AH84" s="3"/>
      <c r="AI84" s="5"/>
      <c r="AJ84" s="5"/>
      <c r="AK84" s="5"/>
      <c r="AL84" s="5"/>
      <c r="AM84" s="3"/>
      <c r="AN84" s="5"/>
      <c r="AO84" s="5"/>
      <c r="AP84" s="5"/>
      <c r="AQ84" s="5"/>
      <c r="AR84" s="3"/>
      <c r="AW84" s="6"/>
    </row>
    <row r="85" spans="9:49" x14ac:dyDescent="0.3">
      <c r="I85" s="3"/>
      <c r="J85" s="5"/>
      <c r="K85" s="5"/>
      <c r="L85" s="5"/>
      <c r="M85" s="5"/>
      <c r="N85" s="3"/>
      <c r="O85" s="5"/>
      <c r="P85" s="5"/>
      <c r="Q85" s="5"/>
      <c r="R85" s="5"/>
      <c r="S85" s="3"/>
      <c r="T85" s="5"/>
      <c r="U85" s="5"/>
      <c r="V85" s="5"/>
      <c r="W85" s="5"/>
      <c r="X85" s="3"/>
      <c r="Y85" s="5"/>
      <c r="Z85" s="5"/>
      <c r="AA85" s="5"/>
      <c r="AB85" s="5"/>
      <c r="AC85" s="3"/>
      <c r="AD85" s="5"/>
      <c r="AE85" s="5"/>
      <c r="AF85" s="5"/>
      <c r="AG85" s="5"/>
      <c r="AH85" s="3"/>
      <c r="AI85" s="5"/>
      <c r="AJ85" s="5"/>
      <c r="AK85" s="5"/>
      <c r="AL85" s="5"/>
      <c r="AM85" s="3"/>
      <c r="AN85" s="5"/>
      <c r="AO85" s="5"/>
      <c r="AP85" s="5"/>
      <c r="AQ85" s="5"/>
      <c r="AR85" s="3"/>
      <c r="AW85" s="6"/>
    </row>
    <row r="86" spans="9:49" x14ac:dyDescent="0.3">
      <c r="I86" s="3"/>
      <c r="J86" s="5"/>
      <c r="K86" s="5"/>
      <c r="L86" s="5"/>
      <c r="M86" s="5"/>
      <c r="N86" s="3"/>
      <c r="O86" s="5"/>
      <c r="P86" s="5"/>
      <c r="Q86" s="5"/>
      <c r="R86" s="5"/>
      <c r="S86" s="3"/>
      <c r="T86" s="5"/>
      <c r="U86" s="5"/>
      <c r="V86" s="5"/>
      <c r="W86" s="5"/>
      <c r="X86" s="3"/>
      <c r="Y86" s="5"/>
      <c r="Z86" s="5"/>
      <c r="AA86" s="5"/>
      <c r="AB86" s="5"/>
      <c r="AC86" s="3"/>
      <c r="AD86" s="5"/>
      <c r="AE86" s="5"/>
      <c r="AF86" s="5"/>
      <c r="AG86" s="5"/>
      <c r="AH86" s="3"/>
      <c r="AI86" s="5"/>
      <c r="AJ86" s="5"/>
      <c r="AK86" s="5"/>
      <c r="AL86" s="5"/>
      <c r="AM86" s="3"/>
      <c r="AN86" s="5"/>
      <c r="AO86" s="5"/>
      <c r="AP86" s="5"/>
      <c r="AQ86" s="5"/>
      <c r="AR86" s="3"/>
      <c r="AW86" s="6"/>
    </row>
    <row r="87" spans="9:49" x14ac:dyDescent="0.3">
      <c r="I87" s="3"/>
      <c r="J87" s="5"/>
      <c r="K87" s="5"/>
      <c r="L87" s="5"/>
      <c r="M87" s="5"/>
      <c r="N87" s="3"/>
      <c r="O87" s="5"/>
      <c r="P87" s="5"/>
      <c r="Q87" s="5"/>
      <c r="R87" s="5"/>
      <c r="S87" s="3"/>
      <c r="T87" s="5"/>
      <c r="U87" s="5"/>
      <c r="V87" s="5"/>
      <c r="W87" s="5"/>
      <c r="X87" s="3"/>
      <c r="Y87" s="5"/>
      <c r="Z87" s="5"/>
      <c r="AA87" s="5"/>
      <c r="AB87" s="5"/>
      <c r="AC87" s="3"/>
      <c r="AD87" s="5"/>
      <c r="AE87" s="5"/>
      <c r="AF87" s="5"/>
      <c r="AG87" s="5"/>
      <c r="AH87" s="3"/>
      <c r="AI87" s="5"/>
      <c r="AJ87" s="5"/>
      <c r="AK87" s="5"/>
      <c r="AL87" s="5"/>
      <c r="AM87" s="3"/>
      <c r="AN87" s="5"/>
      <c r="AO87" s="5"/>
      <c r="AP87" s="5"/>
      <c r="AQ87" s="5"/>
      <c r="AR87" s="3"/>
      <c r="AW87" s="6"/>
    </row>
    <row r="88" spans="9:49" x14ac:dyDescent="0.3">
      <c r="I88" s="3"/>
      <c r="J88" s="5"/>
      <c r="K88" s="5"/>
      <c r="L88" s="5"/>
      <c r="M88" s="5"/>
      <c r="N88" s="3"/>
      <c r="O88" s="5"/>
      <c r="P88" s="5"/>
      <c r="Q88" s="5"/>
      <c r="R88" s="5"/>
      <c r="S88" s="3"/>
      <c r="T88" s="5"/>
      <c r="U88" s="5"/>
      <c r="V88" s="5"/>
      <c r="W88" s="5"/>
      <c r="X88" s="3"/>
      <c r="Y88" s="5"/>
      <c r="Z88" s="5"/>
      <c r="AA88" s="5"/>
      <c r="AB88" s="5"/>
      <c r="AC88" s="3"/>
      <c r="AD88" s="5"/>
      <c r="AE88" s="5"/>
      <c r="AF88" s="5"/>
      <c r="AG88" s="5"/>
      <c r="AH88" s="3"/>
      <c r="AI88" s="5"/>
      <c r="AJ88" s="5"/>
      <c r="AK88" s="5"/>
      <c r="AL88" s="5"/>
      <c r="AM88" s="3"/>
      <c r="AN88" s="5"/>
      <c r="AO88" s="5"/>
      <c r="AP88" s="5"/>
      <c r="AQ88" s="5"/>
      <c r="AR88" s="3"/>
      <c r="AW88" s="97"/>
    </row>
    <row r="89" spans="9:49" x14ac:dyDescent="0.3">
      <c r="I89" s="3"/>
      <c r="J89" s="5"/>
      <c r="K89" s="5"/>
      <c r="L89" s="5"/>
      <c r="M89" s="5"/>
      <c r="N89" s="3"/>
      <c r="O89" s="5"/>
      <c r="P89" s="5"/>
      <c r="Q89" s="5"/>
      <c r="R89" s="5"/>
      <c r="S89" s="3"/>
      <c r="T89" s="5"/>
      <c r="U89" s="5"/>
      <c r="V89" s="5"/>
      <c r="W89" s="5"/>
      <c r="X89" s="3"/>
      <c r="Y89" s="5"/>
      <c r="Z89" s="5"/>
      <c r="AA89" s="5"/>
      <c r="AB89" s="5"/>
      <c r="AC89" s="3"/>
      <c r="AD89" s="5"/>
      <c r="AE89" s="5"/>
      <c r="AF89" s="5"/>
      <c r="AG89" s="5"/>
      <c r="AH89" s="3"/>
      <c r="AI89" s="5"/>
      <c r="AJ89" s="5"/>
      <c r="AK89" s="5"/>
      <c r="AL89" s="5"/>
      <c r="AM89" s="3"/>
      <c r="AN89" s="5"/>
      <c r="AO89" s="5"/>
      <c r="AP89" s="5"/>
      <c r="AQ89" s="5"/>
      <c r="AR89" s="3"/>
      <c r="AW89" s="97"/>
    </row>
    <row r="90" spans="9:49" x14ac:dyDescent="0.3">
      <c r="I90" s="3"/>
      <c r="J90" s="5"/>
      <c r="K90" s="5"/>
      <c r="L90" s="5"/>
      <c r="M90" s="5"/>
      <c r="N90" s="3"/>
      <c r="O90" s="5"/>
      <c r="P90" s="5"/>
      <c r="Q90" s="5"/>
      <c r="R90" s="5"/>
      <c r="S90" s="3"/>
      <c r="T90" s="5"/>
      <c r="U90" s="5"/>
      <c r="V90" s="5"/>
      <c r="W90" s="5"/>
      <c r="X90" s="3"/>
      <c r="Y90" s="5"/>
      <c r="Z90" s="5"/>
      <c r="AA90" s="5"/>
      <c r="AB90" s="5"/>
      <c r="AC90" s="3"/>
      <c r="AD90" s="5"/>
      <c r="AE90" s="5"/>
      <c r="AF90" s="5"/>
      <c r="AG90" s="5"/>
      <c r="AH90" s="3"/>
      <c r="AI90" s="5"/>
      <c r="AJ90" s="5"/>
      <c r="AK90" s="5"/>
      <c r="AL90" s="5"/>
      <c r="AM90" s="3"/>
      <c r="AN90" s="5"/>
      <c r="AO90" s="5"/>
      <c r="AP90" s="5"/>
      <c r="AQ90" s="5"/>
      <c r="AR90" s="3"/>
    </row>
    <row r="91" spans="9:49" x14ac:dyDescent="0.3">
      <c r="I91" s="3"/>
      <c r="J91" s="5"/>
      <c r="K91" s="5"/>
      <c r="L91" s="5"/>
      <c r="M91" s="5"/>
      <c r="N91" s="3"/>
      <c r="O91" s="5"/>
      <c r="P91" s="5"/>
      <c r="Q91" s="5"/>
      <c r="R91" s="5"/>
      <c r="S91" s="3"/>
      <c r="T91" s="5"/>
      <c r="U91" s="5"/>
      <c r="V91" s="5"/>
      <c r="W91" s="5"/>
      <c r="X91" s="3"/>
      <c r="Y91" s="5"/>
      <c r="Z91" s="5"/>
      <c r="AA91" s="5"/>
      <c r="AB91" s="5"/>
      <c r="AC91" s="3"/>
      <c r="AD91" s="5"/>
      <c r="AE91" s="5"/>
      <c r="AF91" s="5"/>
      <c r="AG91" s="5"/>
      <c r="AH91" s="3"/>
      <c r="AI91" s="5"/>
      <c r="AJ91" s="5"/>
      <c r="AK91" s="5"/>
      <c r="AL91" s="5"/>
      <c r="AM91" s="3"/>
      <c r="AN91" s="5"/>
      <c r="AO91" s="5"/>
      <c r="AP91" s="5"/>
      <c r="AQ91" s="5"/>
      <c r="AR91" s="3"/>
    </row>
    <row r="92" spans="9:49" x14ac:dyDescent="0.3">
      <c r="I92" s="3"/>
      <c r="J92" s="5"/>
      <c r="K92" s="5"/>
      <c r="L92" s="5"/>
      <c r="M92" s="5"/>
      <c r="N92" s="3"/>
      <c r="O92" s="5"/>
      <c r="P92" s="5"/>
      <c r="Q92" s="5"/>
      <c r="R92" s="5"/>
      <c r="S92" s="3"/>
      <c r="T92" s="5"/>
      <c r="U92" s="5"/>
      <c r="V92" s="5"/>
      <c r="W92" s="5"/>
      <c r="X92" s="3"/>
      <c r="Y92" s="5"/>
      <c r="Z92" s="5"/>
      <c r="AA92" s="5"/>
      <c r="AB92" s="5"/>
      <c r="AC92" s="3"/>
      <c r="AD92" s="5"/>
      <c r="AE92" s="5"/>
      <c r="AF92" s="5"/>
      <c r="AG92" s="5"/>
      <c r="AH92" s="3"/>
      <c r="AI92" s="5"/>
      <c r="AJ92" s="5"/>
      <c r="AK92" s="5"/>
      <c r="AL92" s="5"/>
      <c r="AM92" s="3"/>
      <c r="AN92" s="5"/>
      <c r="AO92" s="5"/>
      <c r="AP92" s="5"/>
      <c r="AQ92" s="5"/>
      <c r="AR92" s="3"/>
    </row>
    <row r="93" spans="9:49" x14ac:dyDescent="0.3"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3"/>
      <c r="AN93" s="5"/>
      <c r="AO93" s="5"/>
      <c r="AP93" s="5"/>
      <c r="AQ93" s="5"/>
      <c r="AR93" s="3"/>
    </row>
    <row r="94" spans="9:49" x14ac:dyDescent="0.3"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</sheetData>
  <dataConsolidate/>
  <mergeCells count="12">
    <mergeCell ref="Z36:AD36"/>
    <mergeCell ref="A3:E3"/>
    <mergeCell ref="F3:J3"/>
    <mergeCell ref="K3:O3"/>
    <mergeCell ref="P3:T3"/>
    <mergeCell ref="U3:Y3"/>
    <mergeCell ref="Z3:AD3"/>
    <mergeCell ref="A36:E36"/>
    <mergeCell ref="F36:J36"/>
    <mergeCell ref="K36:O36"/>
    <mergeCell ref="P36:T36"/>
    <mergeCell ref="U36:Y36"/>
  </mergeCells>
  <conditionalFormatting sqref="A5">
    <cfRule type="expression" dxfId="276" priority="190">
      <formula>B5=1</formula>
    </cfRule>
    <cfRule type="expression" dxfId="275" priority="189">
      <formula>B5=5</formula>
    </cfRule>
    <cfRule type="expression" dxfId="274" priority="191">
      <formula>B5=7</formula>
    </cfRule>
  </conditionalFormatting>
  <conditionalFormatting sqref="A7:A34">
    <cfRule type="expression" dxfId="273" priority="193">
      <formula>B7=1</formula>
    </cfRule>
    <cfRule type="expression" dxfId="272" priority="194">
      <formula>B7=7</formula>
    </cfRule>
    <cfRule type="expression" dxfId="271" priority="192">
      <formula>B7=5</formula>
    </cfRule>
  </conditionalFormatting>
  <conditionalFormatting sqref="A37">
    <cfRule type="colorScale" priority="219">
      <colorScale>
        <cfvo type="num" val="2"/>
        <cfvo type="num" val="6"/>
        <color theme="0"/>
        <color theme="0"/>
      </colorScale>
    </cfRule>
  </conditionalFormatting>
  <conditionalFormatting sqref="A37:A67">
    <cfRule type="expression" dxfId="270" priority="216">
      <formula>B37=5</formula>
    </cfRule>
    <cfRule type="expression" dxfId="269" priority="217">
      <formula>B37=1</formula>
    </cfRule>
    <cfRule type="expression" dxfId="268" priority="218">
      <formula>B37=7</formula>
    </cfRule>
  </conditionalFormatting>
  <conditionalFormatting sqref="A38">
    <cfRule type="colorScale" priority="326">
      <colorScale>
        <cfvo type="num" val="2"/>
        <cfvo type="num" val="6"/>
        <color theme="0"/>
        <color theme="0"/>
      </colorScale>
    </cfRule>
  </conditionalFormatting>
  <conditionalFormatting sqref="B7:B8">
    <cfRule type="expression" dxfId="267" priority="195">
      <formula>$B5=5</formula>
    </cfRule>
  </conditionalFormatting>
  <conditionalFormatting sqref="B37">
    <cfRule type="expression" dxfId="266" priority="430">
      <formula>B37=5</formula>
    </cfRule>
    <cfRule type="colorScale" priority="433">
      <colorScale>
        <cfvo type="num" val="2"/>
        <cfvo type="num" val="7"/>
        <color theme="0"/>
        <color theme="0"/>
      </colorScale>
    </cfRule>
    <cfRule type="cellIs" dxfId="265" priority="432" operator="equal">
      <formula>7</formula>
    </cfRule>
    <cfRule type="cellIs" dxfId="264" priority="431" operator="equal">
      <formula>1</formula>
    </cfRule>
  </conditionalFormatting>
  <conditionalFormatting sqref="C5:C34">
    <cfRule type="cellIs" dxfId="263" priority="573" operator="equal">
      <formula>7</formula>
    </cfRule>
    <cfRule type="expression" dxfId="262" priority="566">
      <formula>$B5=5</formula>
    </cfRule>
    <cfRule type="expression" dxfId="261" priority="571">
      <formula>$B5=7</formula>
    </cfRule>
    <cfRule type="expression" dxfId="260" priority="572">
      <formula>$B5=1</formula>
    </cfRule>
    <cfRule type="colorScale" priority="574">
      <colorScale>
        <cfvo type="num" val="2"/>
        <cfvo type="num" val="7"/>
        <color theme="0"/>
        <color theme="0"/>
      </colorScale>
    </cfRule>
  </conditionalFormatting>
  <conditionalFormatting sqref="C37:C67">
    <cfRule type="cellIs" dxfId="259" priority="133" operator="equal">
      <formula>7</formula>
    </cfRule>
    <cfRule type="expression" dxfId="258" priority="132">
      <formula>$B37=1</formula>
    </cfRule>
    <cfRule type="expression" dxfId="257" priority="131">
      <formula>$B37=7</formula>
    </cfRule>
    <cfRule type="expression" dxfId="256" priority="130">
      <formula>$B37=5</formula>
    </cfRule>
    <cfRule type="colorScale" priority="134">
      <colorScale>
        <cfvo type="num" val="2"/>
        <cfvo type="num" val="7"/>
        <color theme="0"/>
        <color theme="0"/>
      </colorScale>
    </cfRule>
  </conditionalFormatting>
  <conditionalFormatting sqref="D5:D34">
    <cfRule type="colorScale" priority="565">
      <colorScale>
        <cfvo type="num" val="2"/>
        <cfvo type="num" val="7"/>
        <color theme="0"/>
        <color theme="0"/>
      </colorScale>
    </cfRule>
    <cfRule type="cellIs" dxfId="255" priority="564" operator="equal">
      <formula>7</formula>
    </cfRule>
    <cfRule type="expression" dxfId="254" priority="563">
      <formula>$B5=1</formula>
    </cfRule>
    <cfRule type="expression" dxfId="253" priority="562">
      <formula>$B5=7</formula>
    </cfRule>
    <cfRule type="expression" dxfId="252" priority="561">
      <formula>$B5=5</formula>
    </cfRule>
  </conditionalFormatting>
  <conditionalFormatting sqref="D37:D67">
    <cfRule type="colorScale" priority="129">
      <colorScale>
        <cfvo type="num" val="2"/>
        <cfvo type="num" val="7"/>
        <color theme="0"/>
        <color theme="0"/>
      </colorScale>
    </cfRule>
    <cfRule type="expression" dxfId="251" priority="125">
      <formula>$B37=5</formula>
    </cfRule>
    <cfRule type="expression" dxfId="250" priority="126">
      <formula>$B37=7</formula>
    </cfRule>
    <cfRule type="expression" dxfId="249" priority="127">
      <formula>$B37=1</formula>
    </cfRule>
    <cfRule type="cellIs" dxfId="248" priority="128" operator="equal">
      <formula>7</formula>
    </cfRule>
  </conditionalFormatting>
  <conditionalFormatting sqref="E4:E34">
    <cfRule type="expression" dxfId="247" priority="152">
      <formula>B4=7</formula>
    </cfRule>
    <cfRule type="expression" dxfId="246" priority="151">
      <formula>B4=5</formula>
    </cfRule>
    <cfRule type="expression" dxfId="245" priority="154">
      <formula>7&gt;B4&gt;1</formula>
    </cfRule>
    <cfRule type="expression" dxfId="244" priority="153">
      <formula>B4=1</formula>
    </cfRule>
  </conditionalFormatting>
  <conditionalFormatting sqref="E37:E67">
    <cfRule type="expression" dxfId="243" priority="124">
      <formula>7&gt;B37&gt;1</formula>
    </cfRule>
    <cfRule type="expression" dxfId="242" priority="123">
      <formula>B37=1</formula>
    </cfRule>
    <cfRule type="expression" dxfId="241" priority="122">
      <formula>B37=7</formula>
    </cfRule>
    <cfRule type="expression" dxfId="240" priority="121">
      <formula>B37=5</formula>
    </cfRule>
  </conditionalFormatting>
  <conditionalFormatting sqref="F4">
    <cfRule type="colorScale" priority="302">
      <colorScale>
        <cfvo type="num" val="2"/>
        <cfvo type="num" val="6"/>
        <color theme="0"/>
        <color theme="0"/>
      </colorScale>
    </cfRule>
  </conditionalFormatting>
  <conditionalFormatting sqref="F4:F34">
    <cfRule type="expression" dxfId="239" priority="299">
      <formula>G4=5</formula>
    </cfRule>
    <cfRule type="expression" dxfId="238" priority="301">
      <formula>G4=7</formula>
    </cfRule>
    <cfRule type="expression" dxfId="237" priority="300">
      <formula>G4=1</formula>
    </cfRule>
  </conditionalFormatting>
  <conditionalFormatting sqref="F5">
    <cfRule type="colorScale" priority="303">
      <colorScale>
        <cfvo type="num" val="2"/>
        <cfvo type="num" val="6"/>
        <color theme="0"/>
        <color theme="0"/>
      </colorScale>
    </cfRule>
  </conditionalFormatting>
  <conditionalFormatting sqref="F37">
    <cfRule type="colorScale" priority="215">
      <colorScale>
        <cfvo type="num" val="2"/>
        <cfvo type="num" val="6"/>
        <color theme="0"/>
        <color theme="0"/>
      </colorScale>
    </cfRule>
  </conditionalFormatting>
  <conditionalFormatting sqref="F37:F50">
    <cfRule type="expression" dxfId="236" priority="212">
      <formula>G37=5</formula>
    </cfRule>
    <cfRule type="expression" dxfId="235" priority="213">
      <formula>G37=1</formula>
    </cfRule>
    <cfRule type="expression" dxfId="234" priority="214">
      <formula>G37=7</formula>
    </cfRule>
  </conditionalFormatting>
  <conditionalFormatting sqref="F38">
    <cfRule type="colorScale" priority="331">
      <colorScale>
        <cfvo type="num" val="2"/>
        <cfvo type="num" val="6"/>
        <color theme="0"/>
        <color theme="0"/>
      </colorScale>
    </cfRule>
  </conditionalFormatting>
  <conditionalFormatting sqref="F39:F50">
    <cfRule type="colorScale" priority="500">
      <colorScale>
        <cfvo type="num" val="2"/>
        <cfvo type="num" val="6"/>
        <color theme="0"/>
        <color theme="0"/>
      </colorScale>
    </cfRule>
  </conditionalFormatting>
  <conditionalFormatting sqref="G4">
    <cfRule type="cellIs" dxfId="233" priority="559" operator="equal">
      <formula>7</formula>
    </cfRule>
    <cfRule type="colorScale" priority="560">
      <colorScale>
        <cfvo type="num" val="2"/>
        <cfvo type="num" val="7"/>
        <color theme="0"/>
        <color theme="0"/>
      </colorScale>
    </cfRule>
  </conditionalFormatting>
  <conditionalFormatting sqref="G4:G67">
    <cfRule type="expression" dxfId="232" priority="537">
      <formula>G4=5</formula>
    </cfRule>
    <cfRule type="cellIs" dxfId="231" priority="538" operator="equal">
      <formula>1</formula>
    </cfRule>
  </conditionalFormatting>
  <conditionalFormatting sqref="G5:G10 G12:G17 G19:G24 G26:G31 L66:L67 Q66:Q67 V66:V67 AK35:AK67 AP35:AP67 AU35:AU67 AZ35:AZ67">
    <cfRule type="colorScale" priority="548">
      <colorScale>
        <cfvo type="num" val="2"/>
        <cfvo type="num" val="7"/>
        <color theme="0"/>
        <color theme="0"/>
      </colorScale>
    </cfRule>
  </conditionalFormatting>
  <conditionalFormatting sqref="G5:G10 G12:G17 G19:G24 G26:G31">
    <cfRule type="cellIs" dxfId="230" priority="547" operator="equal">
      <formula>7</formula>
    </cfRule>
  </conditionalFormatting>
  <conditionalFormatting sqref="G11">
    <cfRule type="cellIs" dxfId="229" priority="473" operator="equal">
      <formula>7</formula>
    </cfRule>
    <cfRule type="expression" dxfId="228" priority="471">
      <formula>G11=5</formula>
    </cfRule>
    <cfRule type="colorScale" priority="474">
      <colorScale>
        <cfvo type="num" val="2"/>
        <cfvo type="num" val="7"/>
        <color theme="0"/>
        <color theme="0"/>
      </colorScale>
    </cfRule>
    <cfRule type="cellIs" dxfId="227" priority="472" operator="equal">
      <formula>1</formula>
    </cfRule>
  </conditionalFormatting>
  <conditionalFormatting sqref="G18 G25">
    <cfRule type="colorScale" priority="470">
      <colorScale>
        <cfvo type="num" val="2"/>
        <cfvo type="num" val="7"/>
        <color theme="0"/>
        <color theme="0"/>
      </colorScale>
    </cfRule>
    <cfRule type="cellIs" dxfId="226" priority="469" operator="equal">
      <formula>7</formula>
    </cfRule>
    <cfRule type="cellIs" dxfId="225" priority="468" operator="equal">
      <formula>1</formula>
    </cfRule>
    <cfRule type="expression" dxfId="224" priority="467">
      <formula>G18=5</formula>
    </cfRule>
  </conditionalFormatting>
  <conditionalFormatting sqref="G32">
    <cfRule type="expression" dxfId="223" priority="463">
      <formula>G32=5</formula>
    </cfRule>
    <cfRule type="cellIs" dxfId="222" priority="464" operator="equal">
      <formula>1</formula>
    </cfRule>
    <cfRule type="cellIs" dxfId="221" priority="465" operator="equal">
      <formula>7</formula>
    </cfRule>
    <cfRule type="colorScale" priority="466">
      <colorScale>
        <cfvo type="num" val="2"/>
        <cfvo type="num" val="7"/>
        <color theme="0"/>
        <color theme="0"/>
      </colorScale>
    </cfRule>
  </conditionalFormatting>
  <conditionalFormatting sqref="G33:G36">
    <cfRule type="cellIs" dxfId="220" priority="539" operator="equal">
      <formula>7</formula>
    </cfRule>
    <cfRule type="colorScale" priority="540">
      <colorScale>
        <cfvo type="num" val="2"/>
        <cfvo type="num" val="7"/>
        <color theme="0"/>
        <color theme="0"/>
      </colorScale>
    </cfRule>
  </conditionalFormatting>
  <conditionalFormatting sqref="G37:G67">
    <cfRule type="colorScale" priority="120">
      <colorScale>
        <cfvo type="num" val="2"/>
        <cfvo type="num" val="7"/>
        <color theme="0"/>
        <color theme="0"/>
      </colorScale>
    </cfRule>
    <cfRule type="cellIs" dxfId="219" priority="119" operator="equal">
      <formula>7</formula>
    </cfRule>
  </conditionalFormatting>
  <conditionalFormatting sqref="H4:H32">
    <cfRule type="colorScale" priority="545">
      <colorScale>
        <cfvo type="num" val="2"/>
        <cfvo type="num" val="7"/>
        <color theme="0"/>
        <color theme="0"/>
      </colorScale>
    </cfRule>
    <cfRule type="cellIs" dxfId="218" priority="544" operator="equal">
      <formula>7</formula>
    </cfRule>
    <cfRule type="expression" dxfId="217" priority="542">
      <formula>$G4=7</formula>
    </cfRule>
    <cfRule type="expression" dxfId="216" priority="541">
      <formula>$G4=5</formula>
    </cfRule>
    <cfRule type="expression" dxfId="215" priority="543">
      <formula>$G4=1</formula>
    </cfRule>
  </conditionalFormatting>
  <conditionalFormatting sqref="H33:H34">
    <cfRule type="expression" dxfId="214" priority="554">
      <formula>$G33=5</formula>
    </cfRule>
    <cfRule type="cellIs" dxfId="213" priority="557" operator="equal">
      <formula>7</formula>
    </cfRule>
    <cfRule type="expression" dxfId="212" priority="556">
      <formula>$G33=1</formula>
    </cfRule>
    <cfRule type="expression" dxfId="211" priority="555">
      <formula>$G33=7</formula>
    </cfRule>
  </conditionalFormatting>
  <conditionalFormatting sqref="H37:H50 H52:H67">
    <cfRule type="cellIs" dxfId="210" priority="112" operator="equal">
      <formula>7</formula>
    </cfRule>
    <cfRule type="expression" dxfId="209" priority="111">
      <formula>$G37=1</formula>
    </cfRule>
    <cfRule type="expression" dxfId="208" priority="110">
      <formula>$G37=7</formula>
    </cfRule>
    <cfRule type="colorScale" priority="113">
      <colorScale>
        <cfvo type="num" val="2"/>
        <cfvo type="num" val="7"/>
        <color theme="0"/>
        <color theme="0"/>
      </colorScale>
    </cfRule>
    <cfRule type="expression" dxfId="207" priority="109">
      <formula>$G37=5</formula>
    </cfRule>
  </conditionalFormatting>
  <conditionalFormatting sqref="H33:I34">
    <cfRule type="colorScale" priority="558">
      <colorScale>
        <cfvo type="num" val="2"/>
        <cfvo type="num" val="7"/>
        <color theme="0"/>
        <color theme="0"/>
      </colorScale>
    </cfRule>
  </conditionalFormatting>
  <conditionalFormatting sqref="I4:I32">
    <cfRule type="colorScale" priority="553">
      <colorScale>
        <cfvo type="num" val="2"/>
        <cfvo type="num" val="7"/>
        <color theme="0"/>
        <color theme="0"/>
      </colorScale>
    </cfRule>
  </conditionalFormatting>
  <conditionalFormatting sqref="I4:I34">
    <cfRule type="cellIs" dxfId="206" priority="552" operator="equal">
      <formula>7</formula>
    </cfRule>
    <cfRule type="expression" dxfId="205" priority="551">
      <formula>$G4=1</formula>
    </cfRule>
    <cfRule type="expression" dxfId="204" priority="550">
      <formula>$G4=7</formula>
    </cfRule>
    <cfRule type="expression" dxfId="203" priority="549">
      <formula>$G4=5</formula>
    </cfRule>
  </conditionalFormatting>
  <conditionalFormatting sqref="I37:I50 I52:I67">
    <cfRule type="colorScale" priority="118">
      <colorScale>
        <cfvo type="num" val="2"/>
        <cfvo type="num" val="7"/>
        <color theme="0"/>
        <color theme="0"/>
      </colorScale>
    </cfRule>
    <cfRule type="cellIs" dxfId="202" priority="117" operator="equal">
      <formula>7</formula>
    </cfRule>
    <cfRule type="expression" dxfId="201" priority="116">
      <formula>$G37=1</formula>
    </cfRule>
    <cfRule type="expression" dxfId="200" priority="115">
      <formula>$G37=7</formula>
    </cfRule>
    <cfRule type="expression" dxfId="199" priority="114">
      <formula>$G37=5</formula>
    </cfRule>
  </conditionalFormatting>
  <conditionalFormatting sqref="J4:J34">
    <cfRule type="expression" dxfId="198" priority="156">
      <formula>G4=7</formula>
    </cfRule>
    <cfRule type="expression" dxfId="197" priority="155">
      <formula>G4=5</formula>
    </cfRule>
    <cfRule type="expression" dxfId="196" priority="158">
      <formula>7&gt;G4&gt;1</formula>
    </cfRule>
    <cfRule type="expression" dxfId="195" priority="157">
      <formula>G4=1</formula>
    </cfRule>
  </conditionalFormatting>
  <conditionalFormatting sqref="J37:J67">
    <cfRule type="expression" dxfId="194" priority="16">
      <formula>G37=5</formula>
    </cfRule>
    <cfRule type="expression" dxfId="193" priority="18">
      <formula>G37=1</formula>
    </cfRule>
    <cfRule type="expression" dxfId="192" priority="17">
      <formula>G37=7</formula>
    </cfRule>
    <cfRule type="expression" dxfId="191" priority="19">
      <formula>7&gt;G37&gt;1</formula>
    </cfRule>
  </conditionalFormatting>
  <conditionalFormatting sqref="K4">
    <cfRule type="colorScale" priority="235">
      <colorScale>
        <cfvo type="num" val="2"/>
        <cfvo type="num" val="6"/>
        <color theme="0"/>
        <color theme="0"/>
      </colorScale>
    </cfRule>
  </conditionalFormatting>
  <conditionalFormatting sqref="K4:K34">
    <cfRule type="expression" dxfId="190" priority="232">
      <formula>L4=5</formula>
    </cfRule>
  </conditionalFormatting>
  <conditionalFormatting sqref="K4:K36">
    <cfRule type="expression" dxfId="189" priority="233">
      <formula>L4=1</formula>
    </cfRule>
    <cfRule type="expression" dxfId="188" priority="234">
      <formula>L4=7</formula>
    </cfRule>
  </conditionalFormatting>
  <conditionalFormatting sqref="K5">
    <cfRule type="colorScale" priority="308">
      <colorScale>
        <cfvo type="num" val="2"/>
        <cfvo type="num" val="6"/>
        <color theme="0"/>
        <color theme="0"/>
      </colorScale>
    </cfRule>
  </conditionalFormatting>
  <conditionalFormatting sqref="K37">
    <cfRule type="colorScale" priority="211">
      <colorScale>
        <cfvo type="num" val="2"/>
        <cfvo type="num" val="6"/>
        <color theme="0"/>
        <color theme="0"/>
      </colorScale>
    </cfRule>
  </conditionalFormatting>
  <conditionalFormatting sqref="K37:K67">
    <cfRule type="expression" dxfId="187" priority="208">
      <formula>L37=5</formula>
    </cfRule>
    <cfRule type="expression" dxfId="186" priority="209">
      <formula>L37=1</formula>
    </cfRule>
    <cfRule type="expression" dxfId="185" priority="210">
      <formula>L37=7</formula>
    </cfRule>
  </conditionalFormatting>
  <conditionalFormatting sqref="K38">
    <cfRule type="colorScale" priority="336">
      <colorScale>
        <cfvo type="num" val="2"/>
        <cfvo type="num" val="6"/>
        <color theme="0"/>
        <color theme="0"/>
      </colorScale>
    </cfRule>
  </conditionalFormatting>
  <conditionalFormatting sqref="L4">
    <cfRule type="expression" dxfId="184" priority="475">
      <formula>L4=5</formula>
    </cfRule>
  </conditionalFormatting>
  <conditionalFormatting sqref="L4:L34">
    <cfRule type="colorScale" priority="462">
      <colorScale>
        <cfvo type="num" val="2"/>
        <cfvo type="num" val="7"/>
        <color theme="0"/>
        <color theme="0"/>
      </colorScale>
    </cfRule>
    <cfRule type="cellIs" dxfId="183" priority="476" operator="equal">
      <formula>1</formula>
    </cfRule>
    <cfRule type="colorScale" priority="478">
      <colorScale>
        <cfvo type="num" val="2"/>
        <cfvo type="num" val="7"/>
        <color theme="0"/>
        <color theme="0"/>
      </colorScale>
    </cfRule>
    <cfRule type="cellIs" dxfId="182" priority="477" operator="equal">
      <formula>7</formula>
    </cfRule>
  </conditionalFormatting>
  <conditionalFormatting sqref="L5:L67">
    <cfRule type="expression" dxfId="181" priority="447">
      <formula>L5=5</formula>
    </cfRule>
  </conditionalFormatting>
  <conditionalFormatting sqref="L37">
    <cfRule type="cellIs" dxfId="180" priority="428" operator="equal">
      <formula>7</formula>
    </cfRule>
    <cfRule type="expression" dxfId="179" priority="426">
      <formula>L37=5</formula>
    </cfRule>
    <cfRule type="colorScale" priority="429">
      <colorScale>
        <cfvo type="num" val="2"/>
        <cfvo type="num" val="7"/>
        <color theme="0"/>
        <color theme="0"/>
      </colorScale>
    </cfRule>
    <cfRule type="cellIs" dxfId="178" priority="427" operator="equal">
      <formula>1</formula>
    </cfRule>
  </conditionalFormatting>
  <conditionalFormatting sqref="L38:L65">
    <cfRule type="colorScale" priority="499">
      <colorScale>
        <cfvo type="num" val="2"/>
        <cfvo type="num" val="7"/>
        <color theme="0"/>
        <color theme="0"/>
      </colorScale>
    </cfRule>
  </conditionalFormatting>
  <conditionalFormatting sqref="L4:M34">
    <cfRule type="cellIs" dxfId="177" priority="451" operator="equal">
      <formula>7</formula>
    </cfRule>
    <cfRule type="expression" dxfId="176" priority="448">
      <formula>$L4=5</formula>
    </cfRule>
    <cfRule type="expression" dxfId="175" priority="449">
      <formula>$L4=7</formula>
    </cfRule>
    <cfRule type="expression" dxfId="174" priority="450">
      <formula>$L4=1</formula>
    </cfRule>
  </conditionalFormatting>
  <conditionalFormatting sqref="M4:M34">
    <cfRule type="colorScale" priority="452">
      <colorScale>
        <cfvo type="num" val="2"/>
        <cfvo type="num" val="7"/>
        <color theme="0"/>
        <color theme="0"/>
      </colorScale>
    </cfRule>
  </conditionalFormatting>
  <conditionalFormatting sqref="M37:M67">
    <cfRule type="expression" dxfId="173" priority="95">
      <formula>$L37=5</formula>
    </cfRule>
    <cfRule type="expression" dxfId="172" priority="96">
      <formula>$L37=7</formula>
    </cfRule>
    <cfRule type="expression" dxfId="171" priority="97">
      <formula>$L37=1</formula>
    </cfRule>
    <cfRule type="cellIs" dxfId="170" priority="98" operator="equal">
      <formula>7</formula>
    </cfRule>
    <cfRule type="colorScale" priority="99">
      <colorScale>
        <cfvo type="num" val="2"/>
        <cfvo type="num" val="7"/>
        <color theme="0"/>
        <color theme="0"/>
      </colorScale>
    </cfRule>
  </conditionalFormatting>
  <conditionalFormatting sqref="N4:N34">
    <cfRule type="expression" dxfId="169" priority="454">
      <formula>$L4=7</formula>
    </cfRule>
    <cfRule type="expression" dxfId="168" priority="455">
      <formula>$L4=1</formula>
    </cfRule>
    <cfRule type="cellIs" dxfId="167" priority="456" operator="equal">
      <formula>7</formula>
    </cfRule>
    <cfRule type="expression" dxfId="166" priority="453">
      <formula>$L4=5</formula>
    </cfRule>
    <cfRule type="colorScale" priority="457">
      <colorScale>
        <cfvo type="num" val="2"/>
        <cfvo type="num" val="7"/>
        <color theme="0"/>
        <color theme="0"/>
      </colorScale>
    </cfRule>
  </conditionalFormatting>
  <conditionalFormatting sqref="N37:N67">
    <cfRule type="expression" dxfId="165" priority="100">
      <formula>$L37=5</formula>
    </cfRule>
    <cfRule type="expression" dxfId="164" priority="101">
      <formula>$L37=7</formula>
    </cfRule>
    <cfRule type="expression" dxfId="163" priority="102">
      <formula>$L37=1</formula>
    </cfRule>
    <cfRule type="cellIs" dxfId="162" priority="103" operator="equal">
      <formula>7</formula>
    </cfRule>
    <cfRule type="colorScale" priority="104">
      <colorScale>
        <cfvo type="num" val="2"/>
        <cfvo type="num" val="7"/>
        <color theme="0"/>
        <color theme="0"/>
      </colorScale>
    </cfRule>
  </conditionalFormatting>
  <conditionalFormatting sqref="O4:O34">
    <cfRule type="expression" dxfId="161" priority="150">
      <formula>7&gt;L4&gt;1</formula>
    </cfRule>
    <cfRule type="expression" dxfId="160" priority="148">
      <formula>L4=7</formula>
    </cfRule>
    <cfRule type="expression" dxfId="159" priority="147">
      <formula>L4=5</formula>
    </cfRule>
    <cfRule type="expression" dxfId="158" priority="149">
      <formula>L4=1</formula>
    </cfRule>
  </conditionalFormatting>
  <conditionalFormatting sqref="O37:O67">
    <cfRule type="expression" dxfId="157" priority="93">
      <formula>L37=1</formula>
    </cfRule>
    <cfRule type="expression" dxfId="156" priority="91">
      <formula>L37=5</formula>
    </cfRule>
    <cfRule type="expression" dxfId="155" priority="92">
      <formula>L37=7</formula>
    </cfRule>
    <cfRule type="expression" dxfId="154" priority="94">
      <formula>7&gt;L37&gt;1</formula>
    </cfRule>
  </conditionalFormatting>
  <conditionalFormatting sqref="P4">
    <cfRule type="colorScale" priority="231">
      <colorScale>
        <cfvo type="num" val="2"/>
        <cfvo type="num" val="6"/>
        <color theme="0"/>
        <color theme="0"/>
      </colorScale>
    </cfRule>
  </conditionalFormatting>
  <conditionalFormatting sqref="P4:P34">
    <cfRule type="expression" dxfId="153" priority="228">
      <formula>Q4=5</formula>
    </cfRule>
  </conditionalFormatting>
  <conditionalFormatting sqref="P4:P36">
    <cfRule type="expression" dxfId="152" priority="229">
      <formula>Q4=1</formula>
    </cfRule>
    <cfRule type="expression" dxfId="151" priority="230">
      <formula>Q4=7</formula>
    </cfRule>
  </conditionalFormatting>
  <conditionalFormatting sqref="P5">
    <cfRule type="colorScale" priority="312">
      <colorScale>
        <cfvo type="num" val="2"/>
        <cfvo type="num" val="6"/>
        <color theme="0"/>
        <color theme="0"/>
      </colorScale>
    </cfRule>
  </conditionalFormatting>
  <conditionalFormatting sqref="P37">
    <cfRule type="colorScale" priority="207">
      <colorScale>
        <cfvo type="num" val="2"/>
        <cfvo type="num" val="6"/>
        <color theme="0"/>
        <color theme="0"/>
      </colorScale>
    </cfRule>
  </conditionalFormatting>
  <conditionalFormatting sqref="P37:P61">
    <cfRule type="expression" dxfId="150" priority="204">
      <formula>Q37=5</formula>
    </cfRule>
    <cfRule type="expression" dxfId="149" priority="205">
      <formula>Q37=1</formula>
    </cfRule>
    <cfRule type="expression" dxfId="148" priority="206">
      <formula>Q37=7</formula>
    </cfRule>
  </conditionalFormatting>
  <conditionalFormatting sqref="P38">
    <cfRule type="colorScale" priority="341">
      <colorScale>
        <cfvo type="num" val="2"/>
        <cfvo type="num" val="6"/>
        <color theme="0"/>
        <color theme="0"/>
      </colorScale>
    </cfRule>
  </conditionalFormatting>
  <conditionalFormatting sqref="P39:P61">
    <cfRule type="colorScale" priority="494">
      <colorScale>
        <cfvo type="num" val="2"/>
        <cfvo type="num" val="6"/>
        <color theme="0"/>
        <color theme="0"/>
      </colorScale>
    </cfRule>
  </conditionalFormatting>
  <conditionalFormatting sqref="Q4">
    <cfRule type="colorScale" priority="532">
      <colorScale>
        <cfvo type="num" val="2"/>
        <cfvo type="num" val="7"/>
        <color theme="0"/>
        <color theme="0"/>
      </colorScale>
    </cfRule>
  </conditionalFormatting>
  <conditionalFormatting sqref="Q4:Q65">
    <cfRule type="expression" dxfId="147" priority="495">
      <formula>Q4=5</formula>
    </cfRule>
  </conditionalFormatting>
  <conditionalFormatting sqref="Q4:Q67">
    <cfRule type="cellIs" dxfId="146" priority="496" operator="equal">
      <formula>1</formula>
    </cfRule>
    <cfRule type="cellIs" dxfId="145" priority="497" operator="equal">
      <formula>7</formula>
    </cfRule>
  </conditionalFormatting>
  <conditionalFormatting sqref="Q5:Q67">
    <cfRule type="expression" dxfId="144" priority="443">
      <formula>Q5=5</formula>
    </cfRule>
    <cfRule type="cellIs" dxfId="143" priority="444" operator="equal">
      <formula>1</formula>
    </cfRule>
    <cfRule type="colorScale" priority="446">
      <colorScale>
        <cfvo type="num" val="2"/>
        <cfvo type="num" val="7"/>
        <color theme="0"/>
        <color theme="0"/>
      </colorScale>
    </cfRule>
    <cfRule type="cellIs" dxfId="142" priority="445" operator="equal">
      <formula>7</formula>
    </cfRule>
  </conditionalFormatting>
  <conditionalFormatting sqref="Q37">
    <cfRule type="colorScale" priority="425">
      <colorScale>
        <cfvo type="num" val="2"/>
        <cfvo type="num" val="7"/>
        <color theme="0"/>
        <color theme="0"/>
      </colorScale>
    </cfRule>
    <cfRule type="expression" dxfId="141" priority="422">
      <formula>Q37=5</formula>
    </cfRule>
    <cfRule type="cellIs" dxfId="140" priority="423" operator="equal">
      <formula>1</formula>
    </cfRule>
    <cfRule type="cellIs" dxfId="139" priority="424" operator="equal">
      <formula>7</formula>
    </cfRule>
  </conditionalFormatting>
  <conditionalFormatting sqref="Q38:Q61 Q63:Q65">
    <cfRule type="colorScale" priority="498">
      <colorScale>
        <cfvo type="num" val="2"/>
        <cfvo type="num" val="7"/>
        <color theme="0"/>
        <color theme="0"/>
      </colorScale>
    </cfRule>
  </conditionalFormatting>
  <conditionalFormatting sqref="R4">
    <cfRule type="cellIs" dxfId="138" priority="1" operator="equal">
      <formula>7</formula>
    </cfRule>
    <cfRule type="expression" dxfId="137" priority="2">
      <formula>Q4=1</formula>
    </cfRule>
    <cfRule type="expression" dxfId="136" priority="3">
      <formula>Q4=7</formula>
    </cfRule>
    <cfRule type="expression" dxfId="135" priority="4">
      <formula>$Q4=5</formula>
    </cfRule>
  </conditionalFormatting>
  <conditionalFormatting sqref="R5:R33 R34:S34">
    <cfRule type="cellIs" dxfId="134" priority="530" operator="equal">
      <formula>7</formula>
    </cfRule>
    <cfRule type="expression" dxfId="133" priority="529">
      <formula>$Q5=1</formula>
    </cfRule>
    <cfRule type="expression" dxfId="132" priority="528">
      <formula>$Q5=7</formula>
    </cfRule>
    <cfRule type="expression" dxfId="131" priority="527">
      <formula>$Q5=5</formula>
    </cfRule>
  </conditionalFormatting>
  <conditionalFormatting sqref="R37:R61 R63:R67">
    <cfRule type="cellIs" dxfId="130" priority="89" operator="equal">
      <formula>7</formula>
    </cfRule>
    <cfRule type="expression" dxfId="129" priority="86">
      <formula>$Q37=5</formula>
    </cfRule>
    <cfRule type="expression" dxfId="128" priority="87">
      <formula>$Q37=7</formula>
    </cfRule>
    <cfRule type="expression" dxfId="127" priority="88">
      <formula>$Q37=1</formula>
    </cfRule>
    <cfRule type="colorScale" priority="90">
      <colorScale>
        <cfvo type="num" val="2"/>
        <cfvo type="num" val="7"/>
        <color theme="0"/>
        <color theme="0"/>
      </colorScale>
    </cfRule>
  </conditionalFormatting>
  <conditionalFormatting sqref="R34:S34 R5:R33">
    <cfRule type="colorScale" priority="531">
      <colorScale>
        <cfvo type="num" val="2"/>
        <cfvo type="num" val="7"/>
        <color theme="0"/>
        <color theme="0"/>
      </colorScale>
    </cfRule>
  </conditionalFormatting>
  <conditionalFormatting sqref="S4:S33">
    <cfRule type="expression" dxfId="126" priority="250">
      <formula>$Q4=5</formula>
    </cfRule>
    <cfRule type="expression" dxfId="125" priority="251">
      <formula>$Q4=7</formula>
    </cfRule>
    <cfRule type="expression" dxfId="124" priority="252">
      <formula>$Q4=1</formula>
    </cfRule>
    <cfRule type="cellIs" dxfId="123" priority="253" operator="equal">
      <formula>7</formula>
    </cfRule>
    <cfRule type="colorScale" priority="254">
      <colorScale>
        <cfvo type="num" val="2"/>
        <cfvo type="num" val="7"/>
        <color theme="0"/>
        <color theme="0"/>
      </colorScale>
    </cfRule>
  </conditionalFormatting>
  <conditionalFormatting sqref="S37:S61 S63:S67">
    <cfRule type="expression" dxfId="122" priority="81">
      <formula>$Q37=5</formula>
    </cfRule>
    <cfRule type="expression" dxfId="121" priority="82">
      <formula>$Q37=7</formula>
    </cfRule>
    <cfRule type="expression" dxfId="120" priority="83">
      <formula>$Q37=1</formula>
    </cfRule>
    <cfRule type="cellIs" dxfId="119" priority="84" operator="equal">
      <formula>7</formula>
    </cfRule>
    <cfRule type="colorScale" priority="85">
      <colorScale>
        <cfvo type="num" val="2"/>
        <cfvo type="num" val="7"/>
        <color theme="0"/>
        <color theme="0"/>
      </colorScale>
    </cfRule>
  </conditionalFormatting>
  <conditionalFormatting sqref="T4:T34">
    <cfRule type="expression" dxfId="118" priority="146">
      <formula>7&gt;Q4&gt;1</formula>
    </cfRule>
    <cfRule type="expression" dxfId="117" priority="145">
      <formula>Q4=1</formula>
    </cfRule>
    <cfRule type="expression" dxfId="116" priority="144">
      <formula>Q4=7</formula>
    </cfRule>
    <cfRule type="expression" dxfId="115" priority="143">
      <formula>Q4=5</formula>
    </cfRule>
  </conditionalFormatting>
  <conditionalFormatting sqref="T37:T61 T63:T67">
    <cfRule type="expression" dxfId="114" priority="79">
      <formula>Q37=1</formula>
    </cfRule>
    <cfRule type="expression" dxfId="113" priority="77">
      <formula>Q37=5</formula>
    </cfRule>
    <cfRule type="expression" dxfId="112" priority="78">
      <formula>Q37=7</formula>
    </cfRule>
  </conditionalFormatting>
  <conditionalFormatting sqref="T37:T67">
    <cfRule type="expression" dxfId="111" priority="7">
      <formula>7&gt;Q37&gt;1</formula>
    </cfRule>
  </conditionalFormatting>
  <conditionalFormatting sqref="T62">
    <cfRule type="expression" dxfId="110" priority="6">
      <formula>Q62=1</formula>
    </cfRule>
    <cfRule type="expression" dxfId="109" priority="5">
      <formula>Q62=7</formula>
    </cfRule>
  </conditionalFormatting>
  <conditionalFormatting sqref="U4">
    <cfRule type="colorScale" priority="227">
      <colorScale>
        <cfvo type="num" val="2"/>
        <cfvo type="num" val="6"/>
        <color theme="0"/>
        <color theme="0"/>
      </colorScale>
    </cfRule>
  </conditionalFormatting>
  <conditionalFormatting sqref="U4:U34">
    <cfRule type="expression" dxfId="108" priority="226">
      <formula>V4=7</formula>
    </cfRule>
    <cfRule type="expression" dxfId="107" priority="225">
      <formula>V4=1</formula>
    </cfRule>
    <cfRule type="expression" dxfId="106" priority="224">
      <formula>V4=5</formula>
    </cfRule>
  </conditionalFormatting>
  <conditionalFormatting sqref="U5">
    <cfRule type="colorScale" priority="316">
      <colorScale>
        <cfvo type="num" val="2"/>
        <cfvo type="num" val="6"/>
        <color theme="0"/>
        <color theme="0"/>
      </colorScale>
    </cfRule>
  </conditionalFormatting>
  <conditionalFormatting sqref="U39:U67">
    <cfRule type="expression" dxfId="105" priority="49">
      <formula>V39=1</formula>
    </cfRule>
    <cfRule type="expression" dxfId="104" priority="50">
      <formula>V39=7</formula>
    </cfRule>
  </conditionalFormatting>
  <conditionalFormatting sqref="U42">
    <cfRule type="expression" dxfId="103" priority="48">
      <formula>V42=5</formula>
    </cfRule>
  </conditionalFormatting>
  <conditionalFormatting sqref="V40">
    <cfRule type="colorScale" priority="58">
      <colorScale>
        <cfvo type="num" val="2"/>
        <cfvo type="num" val="6"/>
        <color theme="0"/>
        <color theme="0"/>
      </colorScale>
    </cfRule>
    <cfRule type="expression" dxfId="102" priority="51">
      <formula>W40=5</formula>
    </cfRule>
    <cfRule type="expression" dxfId="101" priority="52">
      <formula>W40=1</formula>
    </cfRule>
    <cfRule type="expression" dxfId="100" priority="53">
      <formula>W40=7</formula>
    </cfRule>
  </conditionalFormatting>
  <conditionalFormatting sqref="W5:W34">
    <cfRule type="cellIs" dxfId="99" priority="187" operator="equal">
      <formula>7</formula>
    </cfRule>
    <cfRule type="expression" dxfId="98" priority="186">
      <formula>$V5=1</formula>
    </cfRule>
    <cfRule type="expression" dxfId="97" priority="185">
      <formula>$V5=7</formula>
    </cfRule>
    <cfRule type="expression" dxfId="96" priority="184">
      <formula>$V5=5</formula>
    </cfRule>
    <cfRule type="colorScale" priority="188">
      <colorScale>
        <cfvo type="num" val="2"/>
        <cfvo type="num" val="7"/>
        <color theme="0"/>
        <color theme="0"/>
      </colorScale>
    </cfRule>
  </conditionalFormatting>
  <conditionalFormatting sqref="W38">
    <cfRule type="cellIs" dxfId="95" priority="363" operator="equal">
      <formula>7</formula>
    </cfRule>
    <cfRule type="expression" dxfId="94" priority="360">
      <formula>V38=5</formula>
    </cfRule>
    <cfRule type="expression" dxfId="93" priority="362">
      <formula>V38=1</formula>
    </cfRule>
    <cfRule type="expression" dxfId="92" priority="361">
      <formula>V38=7</formula>
    </cfRule>
    <cfRule type="colorScale" priority="364">
      <colorScale>
        <cfvo type="num" val="2"/>
        <cfvo type="num" val="7"/>
        <color theme="0"/>
        <color theme="0"/>
      </colorScale>
    </cfRule>
  </conditionalFormatting>
  <conditionalFormatting sqref="W39:W42">
    <cfRule type="colorScale" priority="47">
      <colorScale>
        <cfvo type="num" val="2"/>
        <cfvo type="num" val="7"/>
        <color theme="0"/>
        <color theme="0"/>
      </colorScale>
    </cfRule>
    <cfRule type="cellIs" dxfId="91" priority="46" operator="equal">
      <formula>7</formula>
    </cfRule>
    <cfRule type="expression" dxfId="90" priority="44">
      <formula>$V39=7</formula>
    </cfRule>
    <cfRule type="expression" dxfId="89" priority="45">
      <formula>$V39=1</formula>
    </cfRule>
  </conditionalFormatting>
  <conditionalFormatting sqref="W39:W67">
    <cfRule type="expression" dxfId="88" priority="43">
      <formula>$V39=5</formula>
    </cfRule>
  </conditionalFormatting>
  <conditionalFormatting sqref="W43:W67">
    <cfRule type="colorScale" priority="76">
      <colorScale>
        <cfvo type="num" val="2"/>
        <cfvo type="num" val="7"/>
        <color theme="0"/>
        <color theme="0"/>
      </colorScale>
    </cfRule>
  </conditionalFormatting>
  <conditionalFormatting sqref="W43:X67">
    <cfRule type="expression" dxfId="87" priority="69">
      <formula>$V43=1</formula>
    </cfRule>
    <cfRule type="cellIs" dxfId="86" priority="70" operator="equal">
      <formula>7</formula>
    </cfRule>
    <cfRule type="expression" dxfId="85" priority="68">
      <formula>$V43=7</formula>
    </cfRule>
  </conditionalFormatting>
  <conditionalFormatting sqref="X5:X34">
    <cfRule type="colorScale" priority="183">
      <colorScale>
        <cfvo type="num" val="2"/>
        <cfvo type="num" val="7"/>
        <color theme="0"/>
        <color theme="0"/>
      </colorScale>
    </cfRule>
    <cfRule type="expression" dxfId="84" priority="179">
      <formula>$V5=5</formula>
    </cfRule>
    <cfRule type="expression" dxfId="83" priority="180">
      <formula>$V5=7</formula>
    </cfRule>
    <cfRule type="expression" dxfId="82" priority="181">
      <formula>$V5=1</formula>
    </cfRule>
    <cfRule type="cellIs" dxfId="81" priority="182" operator="equal">
      <formula>7</formula>
    </cfRule>
  </conditionalFormatting>
  <conditionalFormatting sqref="X39:X42">
    <cfRule type="expression" dxfId="80" priority="40">
      <formula>$V39=1</formula>
    </cfRule>
    <cfRule type="cellIs" dxfId="79" priority="41" operator="equal">
      <formula>7</formula>
    </cfRule>
    <cfRule type="expression" dxfId="78" priority="39">
      <formula>$V39=7</formula>
    </cfRule>
    <cfRule type="colorScale" priority="42">
      <colorScale>
        <cfvo type="num" val="2"/>
        <cfvo type="num" val="7"/>
        <color theme="0"/>
        <color theme="0"/>
      </colorScale>
    </cfRule>
  </conditionalFormatting>
  <conditionalFormatting sqref="X39:X67">
    <cfRule type="expression" dxfId="77" priority="38">
      <formula>$V39=5</formula>
    </cfRule>
  </conditionalFormatting>
  <conditionalFormatting sqref="X43:X67">
    <cfRule type="colorScale" priority="71">
      <colorScale>
        <cfvo type="num" val="2"/>
        <cfvo type="num" val="7"/>
        <color theme="0"/>
        <color theme="0"/>
      </colorScale>
    </cfRule>
  </conditionalFormatting>
  <conditionalFormatting sqref="Y5:Y34">
    <cfRule type="expression" dxfId="76" priority="142">
      <formula>7&gt;V5&gt;1</formula>
    </cfRule>
    <cfRule type="expression" dxfId="75" priority="141">
      <formula>V5=1</formula>
    </cfRule>
    <cfRule type="expression" dxfId="74" priority="140">
      <formula>V5=7</formula>
    </cfRule>
    <cfRule type="expression" dxfId="73" priority="139">
      <formula>V5=5</formula>
    </cfRule>
  </conditionalFormatting>
  <conditionalFormatting sqref="Y38:Y67">
    <cfRule type="expression" dxfId="72" priority="37">
      <formula>7&gt;V38&gt;1</formula>
    </cfRule>
    <cfRule type="expression" dxfId="71" priority="34">
      <formula>V38=5</formula>
    </cfRule>
    <cfRule type="expression" dxfId="70" priority="35">
      <formula>V38=7</formula>
    </cfRule>
    <cfRule type="expression" dxfId="69" priority="36">
      <formula>V38=1</formula>
    </cfRule>
  </conditionalFormatting>
  <conditionalFormatting sqref="Z4">
    <cfRule type="colorScale" priority="223">
      <colorScale>
        <cfvo type="num" val="2"/>
        <cfvo type="num" val="6"/>
        <color theme="0"/>
        <color theme="0"/>
      </colorScale>
    </cfRule>
  </conditionalFormatting>
  <conditionalFormatting sqref="Z4:Z34">
    <cfRule type="expression" dxfId="68" priority="220">
      <formula>AA4=5</formula>
    </cfRule>
    <cfRule type="expression" dxfId="67" priority="221">
      <formula>AA4=1</formula>
    </cfRule>
    <cfRule type="expression" dxfId="66" priority="222">
      <formula>AA4=7</formula>
    </cfRule>
  </conditionalFormatting>
  <conditionalFormatting sqref="Z5">
    <cfRule type="colorScale" priority="321">
      <colorScale>
        <cfvo type="num" val="2"/>
        <cfvo type="num" val="6"/>
        <color theme="0"/>
        <color theme="0"/>
      </colorScale>
    </cfRule>
  </conditionalFormatting>
  <conditionalFormatting sqref="Z37">
    <cfRule type="colorScale" priority="199">
      <colorScale>
        <cfvo type="num" val="2"/>
        <cfvo type="num" val="6"/>
        <color theme="0"/>
        <color theme="0"/>
      </colorScale>
    </cfRule>
  </conditionalFormatting>
  <conditionalFormatting sqref="Z37:Z43">
    <cfRule type="expression" dxfId="65" priority="196">
      <formula>AA37=5</formula>
    </cfRule>
    <cfRule type="expression" dxfId="64" priority="198">
      <formula>AA37=7</formula>
    </cfRule>
    <cfRule type="expression" dxfId="63" priority="197">
      <formula>AA37=1</formula>
    </cfRule>
  </conditionalFormatting>
  <conditionalFormatting sqref="Z38">
    <cfRule type="colorScale" priority="483">
      <colorScale>
        <cfvo type="num" val="2"/>
        <cfvo type="num" val="6"/>
        <color theme="0"/>
        <color theme="0"/>
      </colorScale>
    </cfRule>
  </conditionalFormatting>
  <conditionalFormatting sqref="Z39:Z43 Z45:Z59 Z64:Z66">
    <cfRule type="colorScale" priority="482">
      <colorScale>
        <cfvo type="num" val="2"/>
        <cfvo type="num" val="6"/>
        <color theme="0"/>
        <color theme="0"/>
      </colorScale>
    </cfRule>
  </conditionalFormatting>
  <conditionalFormatting sqref="Z45:Z59 Z64:Z66">
    <cfRule type="expression" dxfId="62" priority="481">
      <formula>AA45=7</formula>
    </cfRule>
    <cfRule type="expression" dxfId="61" priority="480">
      <formula>AA45=1</formula>
    </cfRule>
    <cfRule type="expression" dxfId="60" priority="479">
      <formula>AA45=5</formula>
    </cfRule>
  </conditionalFormatting>
  <conditionalFormatting sqref="AA4">
    <cfRule type="colorScale" priority="526">
      <colorScale>
        <cfvo type="num" val="2"/>
        <cfvo type="num" val="7"/>
        <color theme="0"/>
        <color theme="0"/>
      </colorScale>
    </cfRule>
    <cfRule type="cellIs" dxfId="59" priority="525" operator="equal">
      <formula>7</formula>
    </cfRule>
  </conditionalFormatting>
  <conditionalFormatting sqref="AA4:AA66">
    <cfRule type="cellIs" dxfId="58" priority="485" operator="equal">
      <formula>1</formula>
    </cfRule>
    <cfRule type="expression" dxfId="57" priority="484">
      <formula>AA4=5</formula>
    </cfRule>
  </conditionalFormatting>
  <conditionalFormatting sqref="AA5:AA67">
    <cfRule type="cellIs" dxfId="56" priority="415" operator="equal">
      <formula>1</formula>
    </cfRule>
    <cfRule type="colorScale" priority="417">
      <colorScale>
        <cfvo type="num" val="2"/>
        <cfvo type="num" val="7"/>
        <color theme="0"/>
        <color theme="0"/>
      </colorScale>
    </cfRule>
    <cfRule type="cellIs" dxfId="55" priority="416" operator="equal">
      <formula>7</formula>
    </cfRule>
    <cfRule type="expression" dxfId="54" priority="414">
      <formula>AA5=5</formula>
    </cfRule>
  </conditionalFormatting>
  <conditionalFormatting sqref="AA37">
    <cfRule type="cellIs" dxfId="53" priority="419" operator="equal">
      <formula>1</formula>
    </cfRule>
    <cfRule type="expression" dxfId="52" priority="418">
      <formula>AA37=5</formula>
    </cfRule>
    <cfRule type="cellIs" dxfId="51" priority="420" operator="equal">
      <formula>7</formula>
    </cfRule>
    <cfRule type="colorScale" priority="421">
      <colorScale>
        <cfvo type="num" val="2"/>
        <cfvo type="num" val="7"/>
        <color theme="0"/>
        <color theme="0"/>
      </colorScale>
    </cfRule>
  </conditionalFormatting>
  <conditionalFormatting sqref="AA38:AA43 AA45:AA59 AA64:AA65">
    <cfRule type="colorScale" priority="489">
      <colorScale>
        <cfvo type="num" val="2"/>
        <cfvo type="num" val="7"/>
        <color theme="0"/>
        <color theme="0"/>
      </colorScale>
    </cfRule>
  </conditionalFormatting>
  <conditionalFormatting sqref="AA38:AA43 AA45:AA59">
    <cfRule type="cellIs" dxfId="50" priority="488" operator="equal">
      <formula>7</formula>
    </cfRule>
  </conditionalFormatting>
  <conditionalFormatting sqref="AA64:AA66">
    <cfRule type="cellIs" dxfId="49" priority="486" operator="equal">
      <formula>7</formula>
    </cfRule>
  </conditionalFormatting>
  <conditionalFormatting sqref="AA66">
    <cfRule type="colorScale" priority="487">
      <colorScale>
        <cfvo type="num" val="2"/>
        <cfvo type="num" val="7"/>
        <color theme="0"/>
        <color theme="0"/>
      </colorScale>
    </cfRule>
  </conditionalFormatting>
  <conditionalFormatting sqref="AB4:AB34">
    <cfRule type="cellIs" dxfId="48" priority="177" operator="equal">
      <formula>7</formula>
    </cfRule>
    <cfRule type="expression" dxfId="47" priority="174">
      <formula>$AA4=5</formula>
    </cfRule>
    <cfRule type="colorScale" priority="178">
      <colorScale>
        <cfvo type="num" val="2"/>
        <cfvo type="num" val="7"/>
        <color theme="0"/>
        <color theme="0"/>
      </colorScale>
    </cfRule>
    <cfRule type="expression" dxfId="46" priority="175">
      <formula>$AA4=7</formula>
    </cfRule>
    <cfRule type="expression" dxfId="45" priority="176">
      <formula>$AA4=1</formula>
    </cfRule>
  </conditionalFormatting>
  <conditionalFormatting sqref="AB37:AB59 AB63:AB66">
    <cfRule type="expression" dxfId="44" priority="26">
      <formula>$AA37=1</formula>
    </cfRule>
    <cfRule type="expression" dxfId="43" priority="24">
      <formula>$AA37=5</formula>
    </cfRule>
    <cfRule type="colorScale" priority="28">
      <colorScale>
        <cfvo type="num" val="2"/>
        <cfvo type="num" val="7"/>
        <color theme="0"/>
        <color theme="0"/>
      </colorScale>
    </cfRule>
    <cfRule type="cellIs" dxfId="42" priority="27" operator="equal">
      <formula>7</formula>
    </cfRule>
    <cfRule type="expression" dxfId="41" priority="25">
      <formula>$AA37=7</formula>
    </cfRule>
  </conditionalFormatting>
  <conditionalFormatting sqref="AC4:AC34">
    <cfRule type="cellIs" dxfId="40" priority="518" operator="equal">
      <formula>7</formula>
    </cfRule>
    <cfRule type="colorScale" priority="519">
      <colorScale>
        <cfvo type="num" val="2"/>
        <cfvo type="num" val="7"/>
        <color theme="0"/>
        <color theme="0"/>
      </colorScale>
    </cfRule>
    <cfRule type="expression" dxfId="39" priority="517">
      <formula>$AA4=1</formula>
    </cfRule>
    <cfRule type="expression" dxfId="38" priority="516">
      <formula>$AA4=7</formula>
    </cfRule>
    <cfRule type="expression" dxfId="37" priority="515">
      <formula>$AA4=5</formula>
    </cfRule>
  </conditionalFormatting>
  <conditionalFormatting sqref="AC37:AC59 AC63:AC66">
    <cfRule type="expression" dxfId="36" priority="30">
      <formula>$AA37=7</formula>
    </cfRule>
    <cfRule type="expression" dxfId="35" priority="31">
      <formula>$AA37=1</formula>
    </cfRule>
    <cfRule type="colorScale" priority="33">
      <colorScale>
        <cfvo type="num" val="2"/>
        <cfvo type="num" val="7"/>
        <color theme="0"/>
        <color theme="0"/>
      </colorScale>
    </cfRule>
    <cfRule type="expression" dxfId="34" priority="29">
      <formula>$AA37=5</formula>
    </cfRule>
    <cfRule type="cellIs" dxfId="33" priority="32" operator="equal">
      <formula>7</formula>
    </cfRule>
  </conditionalFormatting>
  <conditionalFormatting sqref="AD4:AD33">
    <cfRule type="expression" dxfId="32" priority="137">
      <formula>AA4=1</formula>
    </cfRule>
    <cfRule type="expression" dxfId="31" priority="136">
      <formula>AA4=7</formula>
    </cfRule>
    <cfRule type="expression" dxfId="30" priority="135">
      <formula>AA4=5</formula>
    </cfRule>
    <cfRule type="expression" dxfId="29" priority="138">
      <formula>7&gt;AA4&gt;1</formula>
    </cfRule>
  </conditionalFormatting>
  <conditionalFormatting sqref="AD34">
    <cfRule type="expression" dxfId="28" priority="170">
      <formula>$AA34=7</formula>
    </cfRule>
    <cfRule type="expression" dxfId="27" priority="171">
      <formula>$AA34=1</formula>
    </cfRule>
    <cfRule type="colorScale" priority="173">
      <colorScale>
        <cfvo type="num" val="2"/>
        <cfvo type="num" val="7"/>
        <color theme="0"/>
        <color theme="0"/>
      </colorScale>
    </cfRule>
    <cfRule type="cellIs" dxfId="26" priority="172" operator="equal">
      <formula>7</formula>
    </cfRule>
    <cfRule type="expression" dxfId="25" priority="169">
      <formula>$AA34=5</formula>
    </cfRule>
  </conditionalFormatting>
  <conditionalFormatting sqref="AD37:AD59">
    <cfRule type="expression" dxfId="24" priority="21">
      <formula>AA37=7</formula>
    </cfRule>
    <cfRule type="expression" dxfId="23" priority="22">
      <formula>AA37=1</formula>
    </cfRule>
    <cfRule type="expression" dxfId="22" priority="20">
      <formula>AA37=5</formula>
    </cfRule>
  </conditionalFormatting>
  <conditionalFormatting sqref="AD37:AD67">
    <cfRule type="expression" dxfId="21" priority="11">
      <formula>7&gt;AA37&gt;1</formula>
    </cfRule>
  </conditionalFormatting>
  <conditionalFormatting sqref="AD60:AD67">
    <cfRule type="expression" dxfId="20" priority="10">
      <formula>AA60=1</formula>
    </cfRule>
    <cfRule type="expression" dxfId="19" priority="9">
      <formula>AA60=7</formula>
    </cfRule>
  </conditionalFormatting>
  <conditionalFormatting sqref="AD63:AD67">
    <cfRule type="expression" dxfId="18" priority="8">
      <formula>AA63=5</formula>
    </cfRule>
  </conditionalFormatting>
  <conditionalFormatting sqref="AE35:AE67 AJ35:AJ67 AO35:AO67 AT35:AT67 AY35:AY67 F52:F67 P63:P67">
    <cfRule type="expression" dxfId="17" priority="535">
      <formula>G35=7</formula>
    </cfRule>
    <cfRule type="expression" dxfId="16" priority="534">
      <formula>G35=1</formula>
    </cfRule>
    <cfRule type="expression" dxfId="15" priority="533">
      <formula>G35=5</formula>
    </cfRule>
  </conditionalFormatting>
  <conditionalFormatting sqref="AG35:AG67 AK35:AL67 AP35:AQ67 AU35:AV67 AZ35:BA67">
    <cfRule type="cellIs" dxfId="14" priority="513" operator="equal">
      <formula>7</formula>
    </cfRule>
  </conditionalFormatting>
  <conditionalFormatting sqref="AG35:AG67 AL35:AL67 AQ35:AQ67 AV35:AV67 BA35:BA67">
    <cfRule type="colorScale" priority="514">
      <colorScale>
        <cfvo type="num" val="2"/>
        <cfvo type="num" val="7"/>
        <color theme="0"/>
        <color theme="0"/>
      </colorScale>
    </cfRule>
    <cfRule type="expression" dxfId="13" priority="512">
      <formula>AF35=1</formula>
    </cfRule>
    <cfRule type="expression" dxfId="12" priority="511">
      <formula>AF35=7</formula>
    </cfRule>
    <cfRule type="expression" dxfId="11" priority="510">
      <formula>AF35=5</formula>
    </cfRule>
  </conditionalFormatting>
  <conditionalFormatting sqref="AH35:AH67 X38 AM35:AM67 AR35:AR67 AW35:AW67 BB35:BB67">
    <cfRule type="colorScale" priority="509">
      <colorScale>
        <cfvo type="num" val="2"/>
        <cfvo type="num" val="7"/>
        <color theme="0"/>
        <color theme="0"/>
      </colorScale>
    </cfRule>
  </conditionalFormatting>
  <conditionalFormatting sqref="AH35:AH67 AM35:AM67 AR35:AR67 AW35:AW67 BB35:BB67 X38">
    <cfRule type="cellIs" dxfId="10" priority="508" operator="equal">
      <formula>7</formula>
    </cfRule>
    <cfRule type="expression" dxfId="9" priority="507">
      <formula>V35=1</formula>
    </cfRule>
    <cfRule type="expression" dxfId="8" priority="506">
      <formula>V35=7</formula>
    </cfRule>
    <cfRule type="expression" dxfId="7" priority="505">
      <formula>V35=5</formula>
    </cfRule>
  </conditionalFormatting>
  <conditionalFormatting sqref="AI35:AI67 AN35:AN67 AS35:AS67 AX35:AX67 BC35:BC67">
    <cfRule type="expression" dxfId="6" priority="292">
      <formula>AF35=7</formula>
    </cfRule>
    <cfRule type="expression" dxfId="5" priority="291">
      <formula>AF35=5</formula>
    </cfRule>
    <cfRule type="expression" dxfId="4" priority="294">
      <formula>7&gt;AF35&gt;1</formula>
    </cfRule>
    <cfRule type="expression" dxfId="3" priority="293">
      <formula>AF35=1</formula>
    </cfRule>
  </conditionalFormatting>
  <conditionalFormatting sqref="AK35:AK67 AP35:AP67 AU35:AU67 AZ35:AZ67">
    <cfRule type="cellIs" dxfId="2" priority="546" operator="equal">
      <formula>1</formula>
    </cfRule>
  </conditionalFormatting>
  <printOptions horizontalCentered="1"/>
  <pageMargins left="0.31496062992125984" right="0.31496062992125984" top="0.59055118110236227" bottom="0.59055118110236227" header="0.31496062992125984" footer="0.31496062992125984"/>
  <pageSetup paperSize="9" scale="68" orientation="portrait" cellComments="asDisplayed" r:id="rId1"/>
  <headerFooter>
    <oddFooter>&amp;L&amp;D&amp;C&amp;A&amp;R&amp;F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B92E-ED63-41C9-A5EC-F5F81C8B6F36}">
  <dimension ref="A1:I93"/>
  <sheetViews>
    <sheetView topLeftCell="D54" workbookViewId="0">
      <selection activeCell="J19" sqref="J19"/>
    </sheetView>
  </sheetViews>
  <sheetFormatPr baseColWidth="10" defaultColWidth="10.6640625" defaultRowHeight="14.4" x14ac:dyDescent="0.3"/>
  <cols>
    <col min="1" max="1" width="6.33203125" hidden="1" customWidth="1"/>
    <col min="2" max="3" width="5.6640625" hidden="1" customWidth="1"/>
    <col min="4" max="4" width="5.6640625" style="8" customWidth="1"/>
    <col min="5" max="5" width="7.109375" customWidth="1"/>
    <col min="6" max="6" width="16.88671875" customWidth="1"/>
    <col min="7" max="7" width="51.6640625" customWidth="1"/>
    <col min="8" max="8" width="7.33203125" style="108" customWidth="1"/>
    <col min="9" max="9" width="10.44140625" style="108" customWidth="1"/>
  </cols>
  <sheetData>
    <row r="1" spans="1:9" ht="15" thickTop="1" x14ac:dyDescent="0.3">
      <c r="A1" s="114"/>
      <c r="B1" s="143"/>
      <c r="C1" s="144"/>
      <c r="D1" s="179" t="str">
        <f>"Mauternburger Einzeltermine für das Jahr:   "&amp;Kalenderbasis!I2</f>
        <v xml:space="preserve">Mauternburger Einzeltermine für das Jahr:   </v>
      </c>
      <c r="E1" s="180"/>
      <c r="F1" s="180"/>
      <c r="G1" s="180"/>
      <c r="H1" s="180"/>
      <c r="I1" s="181"/>
    </row>
    <row r="2" spans="1:9" ht="15" thickBot="1" x14ac:dyDescent="0.35">
      <c r="A2" s="121" t="s">
        <v>43</v>
      </c>
      <c r="B2" s="119" t="s">
        <v>129</v>
      </c>
      <c r="C2" s="145" t="s">
        <v>29</v>
      </c>
      <c r="D2" s="133" t="s">
        <v>132</v>
      </c>
      <c r="E2" s="119" t="s">
        <v>130</v>
      </c>
      <c r="F2" s="119" t="s">
        <v>47</v>
      </c>
      <c r="G2" s="119" t="s">
        <v>32</v>
      </c>
      <c r="H2" s="120" t="s">
        <v>33</v>
      </c>
      <c r="I2" s="122" t="s">
        <v>41</v>
      </c>
    </row>
    <row r="3" spans="1:9" x14ac:dyDescent="0.3">
      <c r="A3" s="123">
        <v>1</v>
      </c>
      <c r="B3" s="115" t="str">
        <f>IF($A3&gt;Kalendarium!$A$380,"",VLOOKUP($A3,Kalendarium!$A$2:$L$379,2,FALSE))</f>
        <v>R</v>
      </c>
      <c r="C3" s="146" t="str">
        <f>IF($A3&gt;Kalendarium!$A$380,"",VLOOKUP($A3,Kalendarium!$A$2:$L$379,3,FALSE))</f>
        <v>K</v>
      </c>
      <c r="D3" s="134" t="str">
        <f>IF($A3&gt;Kalendarium!$A$380,"",IF(VLOOKUP($A3,Kalendarium!$A$2:$L$379,4,FALSE)=0,"",VLOOKUP($A3,Kalendarium!$A$2:$L$379,4,FALSE)))</f>
        <v/>
      </c>
      <c r="E3" s="116">
        <f>IF($A3&gt;Kalendarium!$A$380,"",VLOOKUP($A3,Kalendarium!$A$2:$L$379,6,FALSE))</f>
        <v>1276</v>
      </c>
      <c r="F3" s="117">
        <f>IF($A3&gt;Kalendarium!$A$380,"",VLOOKUP($A3,Kalendarium!$A$2:$L$379,8,FALSE))</f>
        <v>45666</v>
      </c>
      <c r="G3" s="115" t="str">
        <f>IF($A3&gt;Kalendarium!$A$380,"",VLOOKUP($A3,Kalendarium!$A$2:$L$379,10,FALSE))</f>
        <v>Jahresanfangskapitel</v>
      </c>
      <c r="H3" s="118" t="str">
        <f>IF($A3&gt;Kalendarium!$A$380,"",IF(VLOOKUP($A3,Kalendarium!$A$2:$L$379,11,FALSE)=0,"",VLOOKUP($A3,Kalendarium!$A$2:$L$379,11,FALSE)))</f>
        <v>BF</v>
      </c>
      <c r="I3" s="124" t="str">
        <f>IF($A3&gt;Kalendarium!$A$380,"",IF(VLOOKUP($A3,Kalendarium!$A$2:$L$379,12,FALSE)=0,"",VLOOKUP($A3,Kalendarium!$A$2:$L$379,12,FALSE)))</f>
        <v>RW</v>
      </c>
    </row>
    <row r="4" spans="1:9" x14ac:dyDescent="0.3">
      <c r="A4" s="125">
        <f t="shared" ref="A4" si="0">A3+1</f>
        <v>2</v>
      </c>
      <c r="B4" s="109" t="str">
        <f>IF($A4&gt;Kalendarium!$A$380,"",VLOOKUP($A4,Kalendarium!$A$2:$L$379,2,FALSE))</f>
        <v>R</v>
      </c>
      <c r="C4" s="146" t="str">
        <f>IF($A4&gt;Kalendarium!$A$380,"",VLOOKUP($A4,Kalendarium!$A$2:$L$379,3,FALSE))</f>
        <v>B</v>
      </c>
      <c r="D4" s="135" t="str">
        <f>IF($A4&gt;Kalendarium!$A$380,"",IF(VLOOKUP($A4,Kalendarium!$A$2:$L$379,4,FALSE)=0,"",VLOOKUP($A4,Kalendarium!$A$2:$L$379,4,FALSE)))</f>
        <v/>
      </c>
      <c r="E4" s="113" t="str">
        <f>IF($A4&gt;Kalendarium!$A$380,"",VLOOKUP($A4,Kalendarium!$A$2:$L$379,6,FALSE))</f>
        <v/>
      </c>
      <c r="F4" s="110">
        <f>IF($A4&gt;Kalendarium!$A$380,"",VLOOKUP($A4,Kalendarium!$A$2:$L$379,8,FALSE))</f>
        <v>45673</v>
      </c>
      <c r="G4" s="109" t="str">
        <f>IF($A4&gt;Kalendarium!$A$380,"",VLOOKUP($A4,Kalendarium!$A$2:$L$379,10,FALSE))</f>
        <v>Burggraben</v>
      </c>
      <c r="H4" s="112" t="str">
        <f>IF($A4&gt;Kalendarium!$A$380,"",IF(VLOOKUP($A4,Kalendarium!$A$2:$L$379,11,FALSE)=0,"",VLOOKUP($A4,Kalendarium!$A$2:$L$379,11,FALSE)))</f>
        <v>GR</v>
      </c>
      <c r="I4" s="126" t="str">
        <f>IF($A4&gt;Kalendarium!$A$380,"",IF(VLOOKUP($A4,Kalendarium!$A$2:$L$379,12,FALSE)=0,"",VLOOKUP($A4,Kalendarium!$A$2:$L$379,12,FALSE)))</f>
        <v/>
      </c>
    </row>
    <row r="5" spans="1:9" x14ac:dyDescent="0.3">
      <c r="A5" s="125">
        <f t="shared" ref="A5" si="1">A4+1</f>
        <v>3</v>
      </c>
      <c r="B5" s="109" t="str">
        <f>IF($A5&gt;Kalendarium!$A$380,"",VLOOKUP($A5,Kalendarium!$A$2:$L$379,2,FALSE))</f>
        <v>R</v>
      </c>
      <c r="C5" s="146" t="str">
        <f>IF($A5&gt;Kalendarium!$A$380,"",VLOOKUP($A5,Kalendarium!$A$2:$L$379,3,FALSE))</f>
        <v>K</v>
      </c>
      <c r="D5" s="135" t="str">
        <f>IF($A5&gt;Kalendarium!$A$380,"",IF(VLOOKUP($A5,Kalendarium!$A$2:$L$379,4,FALSE)=0,"",VLOOKUP($A5,Kalendarium!$A$2:$L$379,4,FALSE)))</f>
        <v/>
      </c>
      <c r="E5" s="113">
        <f>IF($A5&gt;Kalendarium!$A$380,"",VLOOKUP($A5,Kalendarium!$A$2:$L$379,6,FALSE))</f>
        <v>1277</v>
      </c>
      <c r="F5" s="110">
        <f>IF($A5&gt;Kalendarium!$A$380,"",VLOOKUP($A5,Kalendarium!$A$2:$L$379,8,FALSE))</f>
        <v>45680</v>
      </c>
      <c r="G5" s="109" t="str">
        <f>IF($A5&gt;Kalendarium!$A$380,"",VLOOKUP($A5,Kalendarium!$A$2:$L$379,10,FALSE))</f>
        <v>Aufnahme des Knappen Johann Wolfgang</v>
      </c>
      <c r="H5" s="112" t="str">
        <f>IF($A5&gt;Kalendarium!$A$380,"",IF(VLOOKUP($A5,Kalendarium!$A$2:$L$379,11,FALSE)=0,"",VLOOKUP($A5,Kalendarium!$A$2:$L$379,11,FALSE)))</f>
        <v>GR</v>
      </c>
      <c r="I5" s="126" t="str">
        <f>IF($A5&gt;Kalendarium!$A$380,"",IF(VLOOKUP($A5,Kalendarium!$A$2:$L$379,12,FALSE)=0,"",VLOOKUP($A5,Kalendarium!$A$2:$L$379,12,FALSE)))</f>
        <v/>
      </c>
    </row>
    <row r="6" spans="1:9" x14ac:dyDescent="0.3">
      <c r="A6" s="125">
        <f t="shared" ref="A6" si="2">A5+1</f>
        <v>4</v>
      </c>
      <c r="B6" s="109" t="str">
        <f>IF($A6&gt;Kalendarium!$A$380,"",VLOOKUP($A6,Kalendarium!$A$2:$L$379,2,FALSE))</f>
        <v>R</v>
      </c>
      <c r="C6" s="146">
        <f>IF($A6&gt;Kalendarium!$A$380,"",VLOOKUP($A6,Kalendarium!$A$2:$L$379,3,FALSE))</f>
        <v>0</v>
      </c>
      <c r="D6" s="135" t="str">
        <f>IF($A6&gt;Kalendarium!$A$380,"",IF(VLOOKUP($A6,Kalendarium!$A$2:$L$379,4,FALSE)=0,"",VLOOKUP($A6,Kalendarium!$A$2:$L$379,4,FALSE)))</f>
        <v>F</v>
      </c>
      <c r="E6" s="113" t="str">
        <f>IF($A6&gt;Kalendarium!$A$380,"",VLOOKUP($A6,Kalendarium!$A$2:$L$379,6,FALSE))</f>
        <v/>
      </c>
      <c r="F6" s="110">
        <f>IF($A6&gt;Kalendarium!$A$380,"",VLOOKUP($A6,Kalendarium!$A$2:$L$379,8,FALSE))</f>
        <v>45682</v>
      </c>
      <c r="G6" s="109" t="str">
        <f>IF($A6&gt;Kalendarium!$A$380,"",VLOOKUP($A6,Kalendarium!$A$2:$L$379,10,FALSE))</f>
        <v>Gutrat zue Golling, Stiftungsfestkapitel</v>
      </c>
      <c r="H6" s="112" t="str">
        <f>IF($A6&gt;Kalendarium!$A$380,"",IF(VLOOKUP($A6,Kalendarium!$A$2:$L$379,11,FALSE)=0,"",VLOOKUP($A6,Kalendarium!$A$2:$L$379,11,FALSE)))</f>
        <v/>
      </c>
      <c r="I6" s="126" t="str">
        <f>IF($A6&gt;Kalendarium!$A$380,"",IF(VLOOKUP($A6,Kalendarium!$A$2:$L$379,12,FALSE)=0,"",VLOOKUP($A6,Kalendarium!$A$2:$L$379,12,FALSE)))</f>
        <v/>
      </c>
    </row>
    <row r="7" spans="1:9" x14ac:dyDescent="0.3">
      <c r="A7" s="125">
        <f t="shared" ref="A7:A70" si="3">A6+1</f>
        <v>5</v>
      </c>
      <c r="B7" s="109" t="str">
        <f>IF($A7&gt;Kalendarium!$A$380,"",VLOOKUP($A7,Kalendarium!$A$2:$L$379,2,FALSE))</f>
        <v>R</v>
      </c>
      <c r="C7" s="146" t="str">
        <f>IF($A7&gt;Kalendarium!$A$380,"",VLOOKUP($A7,Kalendarium!$A$2:$L$379,3,FALSE))</f>
        <v>B</v>
      </c>
      <c r="D7" s="135" t="str">
        <f>IF($A7&gt;Kalendarium!$A$380,"",IF(VLOOKUP($A7,Kalendarium!$A$2:$L$379,4,FALSE)=0,"",VLOOKUP($A7,Kalendarium!$A$2:$L$379,4,FALSE)))</f>
        <v/>
      </c>
      <c r="E7" s="113" t="str">
        <f>IF($A7&gt;Kalendarium!$A$380,"",VLOOKUP($A7,Kalendarium!$A$2:$L$379,6,FALSE))</f>
        <v/>
      </c>
      <c r="F7" s="110">
        <f>IF($A7&gt;Kalendarium!$A$380,"",VLOOKUP($A7,Kalendarium!$A$2:$L$379,8,FALSE))</f>
        <v>45687</v>
      </c>
      <c r="G7" s="109" t="str">
        <f>IF($A7&gt;Kalendarium!$A$380,"",VLOOKUP($A7,Kalendarium!$A$2:$L$379,10,FALSE))</f>
        <v>Burggraben</v>
      </c>
      <c r="H7" s="112" t="str">
        <f>IF($A7&gt;Kalendarium!$A$380,"",IF(VLOOKUP($A7,Kalendarium!$A$2:$L$379,11,FALSE)=0,"",VLOOKUP($A7,Kalendarium!$A$2:$L$379,11,FALSE)))</f>
        <v>KJ</v>
      </c>
      <c r="I7" s="126" t="str">
        <f>IF($A7&gt;Kalendarium!$A$380,"",IF(VLOOKUP($A7,Kalendarium!$A$2:$L$379,12,FALSE)=0,"",VLOOKUP($A7,Kalendarium!$A$2:$L$379,12,FALSE)))</f>
        <v/>
      </c>
    </row>
    <row r="8" spans="1:9" x14ac:dyDescent="0.3">
      <c r="A8" s="125">
        <f t="shared" si="3"/>
        <v>6</v>
      </c>
      <c r="B8" s="109" t="str">
        <f>IF($A8&gt;Kalendarium!$A$380,"",VLOOKUP($A8,Kalendarium!$A$2:$L$379,2,FALSE))</f>
        <v>R</v>
      </c>
      <c r="C8" s="146" t="str">
        <f>IF($A8&gt;Kalendarium!$A$380,"",VLOOKUP($A8,Kalendarium!$A$2:$L$379,3,FALSE))</f>
        <v>K</v>
      </c>
      <c r="D8" s="135" t="str">
        <f>IF($A8&gt;Kalendarium!$A$380,"",IF(VLOOKUP($A8,Kalendarium!$A$2:$L$379,4,FALSE)=0,"",VLOOKUP($A8,Kalendarium!$A$2:$L$379,4,FALSE)))</f>
        <v/>
      </c>
      <c r="E8" s="113">
        <f>IF($A8&gt;Kalendarium!$A$380,"",VLOOKUP($A8,Kalendarium!$A$2:$L$379,6,FALSE))</f>
        <v>1278</v>
      </c>
      <c r="F8" s="110">
        <f>IF($A8&gt;Kalendarium!$A$380,"",VLOOKUP($A8,Kalendarium!$A$2:$L$379,8,FALSE))</f>
        <v>45694</v>
      </c>
      <c r="G8" s="109" t="str">
        <f>IF($A8&gt;Kalendarium!$A$380,"",VLOOKUP($A8,Kalendarium!$A$2:$L$379,10,FALSE))</f>
        <v>Taumondkapitel</v>
      </c>
      <c r="H8" s="112" t="str">
        <f>IF($A8&gt;Kalendarium!$A$380,"",IF(VLOOKUP($A8,Kalendarium!$A$2:$L$379,11,FALSE)=0,"",VLOOKUP($A8,Kalendarium!$A$2:$L$379,11,FALSE)))</f>
        <v>KJ</v>
      </c>
      <c r="I8" s="126" t="str">
        <f>IF($A8&gt;Kalendarium!$A$380,"",IF(VLOOKUP($A8,Kalendarium!$A$2:$L$379,12,FALSE)=0,"",VLOOKUP($A8,Kalendarium!$A$2:$L$379,12,FALSE)))</f>
        <v/>
      </c>
    </row>
    <row r="9" spans="1:9" x14ac:dyDescent="0.3">
      <c r="A9" s="125">
        <f t="shared" si="3"/>
        <v>7</v>
      </c>
      <c r="B9" s="109" t="str">
        <f>IF($A9&gt;Kalendarium!$A$380,"",VLOOKUP($A9,Kalendarium!$A$2:$L$379,2,FALSE))</f>
        <v>R</v>
      </c>
      <c r="C9" s="146" t="str">
        <f>IF($A9&gt;Kalendarium!$A$380,"",VLOOKUP($A9,Kalendarium!$A$2:$L$379,3,FALSE))</f>
        <v>B</v>
      </c>
      <c r="D9" s="135" t="str">
        <f>IF($A9&gt;Kalendarium!$A$380,"",IF(VLOOKUP($A9,Kalendarium!$A$2:$L$379,4,FALSE)=0,"",VLOOKUP($A9,Kalendarium!$A$2:$L$379,4,FALSE)))</f>
        <v/>
      </c>
      <c r="E9" s="113" t="str">
        <f>IF($A9&gt;Kalendarium!$A$380,"",VLOOKUP($A9,Kalendarium!$A$2:$L$379,6,FALSE))</f>
        <v/>
      </c>
      <c r="F9" s="110">
        <f>IF($A9&gt;Kalendarium!$A$380,"",VLOOKUP($A9,Kalendarium!$A$2:$L$379,8,FALSE))</f>
        <v>45701</v>
      </c>
      <c r="G9" s="109" t="str">
        <f>IF($A9&gt;Kalendarium!$A$380,"",VLOOKUP($A9,Kalendarium!$A$2:$L$379,10,FALSE))</f>
        <v>Burggraben</v>
      </c>
      <c r="H9" s="112" t="str">
        <f>IF($A9&gt;Kalendarium!$A$380,"",IF(VLOOKUP($A9,Kalendarium!$A$2:$L$379,11,FALSE)=0,"",VLOOKUP($A9,Kalendarium!$A$2:$L$379,11,FALSE)))</f>
        <v>FK</v>
      </c>
      <c r="I9" s="126" t="str">
        <f>IF($A9&gt;Kalendarium!$A$380,"",IF(VLOOKUP($A9,Kalendarium!$A$2:$L$379,12,FALSE)=0,"",VLOOKUP($A9,Kalendarium!$A$2:$L$379,12,FALSE)))</f>
        <v/>
      </c>
    </row>
    <row r="10" spans="1:9" x14ac:dyDescent="0.3">
      <c r="A10" s="125">
        <f t="shared" si="3"/>
        <v>8</v>
      </c>
      <c r="B10" s="109" t="str">
        <f>IF($A10&gt;Kalendarium!$A$380,"",VLOOKUP($A10,Kalendarium!$A$2:$L$379,2,FALSE))</f>
        <v>R</v>
      </c>
      <c r="C10" s="146" t="str">
        <f>IF($A10&gt;Kalendarium!$A$380,"",VLOOKUP($A10,Kalendarium!$A$2:$L$379,3,FALSE))</f>
        <v>B</v>
      </c>
      <c r="D10" s="135" t="str">
        <f>IF($A10&gt;Kalendarium!$A$380,"",IF(VLOOKUP($A10,Kalendarium!$A$2:$L$379,4,FALSE)=0,"",VLOOKUP($A10,Kalendarium!$A$2:$L$379,4,FALSE)))</f>
        <v/>
      </c>
      <c r="E10" s="113" t="str">
        <f>IF($A10&gt;Kalendarium!$A$380,"",VLOOKUP($A10,Kalendarium!$A$2:$L$379,6,FALSE))</f>
        <v/>
      </c>
      <c r="F10" s="110">
        <f>IF($A10&gt;Kalendarium!$A$380,"",VLOOKUP($A10,Kalendarium!$A$2:$L$379,8,FALSE))</f>
        <v>45708</v>
      </c>
      <c r="G10" s="109" t="str">
        <f>IF($A10&gt;Kalendarium!$A$380,"",VLOOKUP($A10,Kalendarium!$A$2:$L$379,10,FALSE))</f>
        <v>Burggraben</v>
      </c>
      <c r="H10" s="112" t="str">
        <f>IF($A10&gt;Kalendarium!$A$380,"",IF(VLOOKUP($A10,Kalendarium!$A$2:$L$379,11,FALSE)=0,"",VLOOKUP($A10,Kalendarium!$A$2:$L$379,11,FALSE)))</f>
        <v>FK</v>
      </c>
      <c r="I10" s="126" t="str">
        <f>IF($A10&gt;Kalendarium!$A$380,"",IF(VLOOKUP($A10,Kalendarium!$A$2:$L$379,12,FALSE)=0,"",VLOOKUP($A10,Kalendarium!$A$2:$L$379,12,FALSE)))</f>
        <v/>
      </c>
    </row>
    <row r="11" spans="1:9" x14ac:dyDescent="0.3">
      <c r="A11" s="125">
        <f t="shared" si="3"/>
        <v>9</v>
      </c>
      <c r="B11" s="109" t="str">
        <f>IF($A11&gt;Kalendarium!$A$380,"",VLOOKUP($A11,Kalendarium!$A$2:$L$379,2,FALSE))</f>
        <v>R</v>
      </c>
      <c r="C11" s="146" t="str">
        <f>IF($A11&gt;Kalendarium!$A$380,"",VLOOKUP($A11,Kalendarium!$A$2:$L$379,3,FALSE))</f>
        <v>K</v>
      </c>
      <c r="D11" s="135" t="str">
        <f>IF($A11&gt;Kalendarium!$A$380,"",IF(VLOOKUP($A11,Kalendarium!$A$2:$L$379,4,FALSE)=0,"",VLOOKUP($A11,Kalendarium!$A$2:$L$379,4,FALSE)))</f>
        <v/>
      </c>
      <c r="E11" s="113">
        <f>IF($A11&gt;Kalendarium!$A$380,"",VLOOKUP($A11,Kalendarium!$A$2:$L$379,6,FALSE))</f>
        <v>1279</v>
      </c>
      <c r="F11" s="110">
        <f>IF($A11&gt;Kalendarium!$A$380,"",VLOOKUP($A11,Kalendarium!$A$2:$L$379,8,FALSE))</f>
        <v>45715</v>
      </c>
      <c r="G11" s="109" t="str">
        <f>IF($A11&gt;Kalendarium!$A$380,"",VLOOKUP($A11,Kalendarium!$A$2:$L$379,10,FALSE))</f>
        <v>Fische - Kapitel</v>
      </c>
      <c r="H11" s="112" t="str">
        <f>IF($A11&gt;Kalendarium!$A$380,"",IF(VLOOKUP($A11,Kalendarium!$A$2:$L$379,11,FALSE)=0,"",VLOOKUP($A11,Kalendarium!$A$2:$L$379,11,FALSE)))</f>
        <v>KJ</v>
      </c>
      <c r="I11" s="126" t="str">
        <f>IF($A11&gt;Kalendarium!$A$380,"",IF(VLOOKUP($A11,Kalendarium!$A$2:$L$379,12,FALSE)=0,"",VLOOKUP($A11,Kalendarium!$A$2:$L$379,12,FALSE)))</f>
        <v>FK + BF</v>
      </c>
    </row>
    <row r="12" spans="1:9" x14ac:dyDescent="0.3">
      <c r="A12" s="125">
        <f t="shared" si="3"/>
        <v>10</v>
      </c>
      <c r="B12" s="109" t="str">
        <f>IF($A12&gt;Kalendarium!$A$380,"",VLOOKUP($A12,Kalendarium!$A$2:$L$379,2,FALSE))</f>
        <v>R</v>
      </c>
      <c r="C12" s="146" t="str">
        <f>IF($A12&gt;Kalendarium!$A$380,"",VLOOKUP($A12,Kalendarium!$A$2:$L$379,3,FALSE))</f>
        <v>K</v>
      </c>
      <c r="D12" s="135" t="str">
        <f>IF($A12&gt;Kalendarium!$A$380,"",IF(VLOOKUP($A12,Kalendarium!$A$2:$L$379,4,FALSE)=0,"",VLOOKUP($A12,Kalendarium!$A$2:$L$379,4,FALSE)))</f>
        <v/>
      </c>
      <c r="E12" s="113">
        <f>IF($A12&gt;Kalendarium!$A$380,"",VLOOKUP($A12,Kalendarium!$A$2:$L$379,6,FALSE))</f>
        <v>1280</v>
      </c>
      <c r="F12" s="110">
        <f>IF($A12&gt;Kalendarium!$A$380,"",VLOOKUP($A12,Kalendarium!$A$2:$L$379,8,FALSE))</f>
        <v>45722</v>
      </c>
      <c r="G12" s="109" t="str">
        <f>IF($A12&gt;Kalendarium!$A$380,"",VLOOKUP($A12,Kalendarium!$A$2:$L$379,10,FALSE))</f>
        <v>Sassenrat</v>
      </c>
      <c r="H12" s="112" t="str">
        <f>IF($A12&gt;Kalendarium!$A$380,"",IF(VLOOKUP($A12,Kalendarium!$A$2:$L$379,11,FALSE)=0,"",VLOOKUP($A12,Kalendarium!$A$2:$L$379,11,FALSE)))</f>
        <v>BF</v>
      </c>
      <c r="I12" s="126" t="str">
        <f>IF($A12&gt;Kalendarium!$A$380,"",IF(VLOOKUP($A12,Kalendarium!$A$2:$L$379,12,FALSE)=0,"",VLOOKUP($A12,Kalendarium!$A$2:$L$379,12,FALSE)))</f>
        <v/>
      </c>
    </row>
    <row r="13" spans="1:9" x14ac:dyDescent="0.3">
      <c r="A13" s="125">
        <f t="shared" si="3"/>
        <v>11</v>
      </c>
      <c r="B13" s="109" t="str">
        <f>IF($A13&gt;Kalendarium!$A$380,"",VLOOKUP($A13,Kalendarium!$A$2:$L$379,2,FALSE))</f>
        <v>R</v>
      </c>
      <c r="C13" s="146" t="str">
        <f>IF($A13&gt;Kalendarium!$A$380,"",VLOOKUP($A13,Kalendarium!$A$2:$L$379,3,FALSE))</f>
        <v>B</v>
      </c>
      <c r="D13" s="135" t="str">
        <f>IF($A13&gt;Kalendarium!$A$380,"",IF(VLOOKUP($A13,Kalendarium!$A$2:$L$379,4,FALSE)=0,"",VLOOKUP($A13,Kalendarium!$A$2:$L$379,4,FALSE)))</f>
        <v/>
      </c>
      <c r="E13" s="113" t="str">
        <f>IF($A13&gt;Kalendarium!$A$380,"",VLOOKUP($A13,Kalendarium!$A$2:$L$379,6,FALSE))</f>
        <v/>
      </c>
      <c r="F13" s="110">
        <f>IF($A13&gt;Kalendarium!$A$380,"",VLOOKUP($A13,Kalendarium!$A$2:$L$379,8,FALSE))</f>
        <v>45729</v>
      </c>
      <c r="G13" s="109" t="str">
        <f>IF($A13&gt;Kalendarium!$A$380,"",VLOOKUP($A13,Kalendarium!$A$2:$L$379,10,FALSE))</f>
        <v>Burggraben</v>
      </c>
      <c r="H13" s="112" t="str">
        <f>IF($A13&gt;Kalendarium!$A$380,"",IF(VLOOKUP($A13,Kalendarium!$A$2:$L$379,11,FALSE)=0,"",VLOOKUP($A13,Kalendarium!$A$2:$L$379,11,FALSE)))</f>
        <v>GR</v>
      </c>
      <c r="I13" s="126" t="str">
        <f>IF($A13&gt;Kalendarium!$A$380,"",IF(VLOOKUP($A13,Kalendarium!$A$2:$L$379,12,FALSE)=0,"",VLOOKUP($A13,Kalendarium!$A$2:$L$379,12,FALSE)))</f>
        <v/>
      </c>
    </row>
    <row r="14" spans="1:9" x14ac:dyDescent="0.3">
      <c r="A14" s="125">
        <f t="shared" si="3"/>
        <v>12</v>
      </c>
      <c r="B14" s="109" t="str">
        <f>IF($A14&gt;Kalendarium!$A$380,"",VLOOKUP($A14,Kalendarium!$A$2:$L$379,2,FALSE))</f>
        <v>R</v>
      </c>
      <c r="C14" s="146" t="str">
        <f>IF($A14&gt;Kalendarium!$A$380,"",VLOOKUP($A14,Kalendarium!$A$2:$L$379,3,FALSE))</f>
        <v>K</v>
      </c>
      <c r="D14" s="135" t="str">
        <f>IF($A14&gt;Kalendarium!$A$380,"",IF(VLOOKUP($A14,Kalendarium!$A$2:$L$379,4,FALSE)=0,"",VLOOKUP($A14,Kalendarium!$A$2:$L$379,4,FALSE)))</f>
        <v/>
      </c>
      <c r="E14" s="113">
        <f>IF($A14&gt;Kalendarium!$A$380,"",VLOOKUP($A14,Kalendarium!$A$2:$L$379,6,FALSE))</f>
        <v>1281</v>
      </c>
      <c r="F14" s="110">
        <f>IF($A14&gt;Kalendarium!$A$380,"",VLOOKUP($A14,Kalendarium!$A$2:$L$379,8,FALSE))</f>
        <v>45736</v>
      </c>
      <c r="G14" s="109" t="str">
        <f>IF($A14&gt;Kalendarium!$A$380,"",VLOOKUP($A14,Kalendarium!$A$2:$L$379,10,FALSE))</f>
        <v>Aufnahme des Knappen Eric</v>
      </c>
      <c r="H14" s="112" t="str">
        <f>IF($A14&gt;Kalendarium!$A$380,"",IF(VLOOKUP($A14,Kalendarium!$A$2:$L$379,11,FALSE)=0,"",VLOOKUP($A14,Kalendarium!$A$2:$L$379,11,FALSE)))</f>
        <v>BF</v>
      </c>
      <c r="I14" s="126" t="str">
        <f>IF($A14&gt;Kalendarium!$A$380,"",IF(VLOOKUP($A14,Kalendarium!$A$2:$L$379,12,FALSE)=0,"",VLOOKUP($A14,Kalendarium!$A$2:$L$379,12,FALSE)))</f>
        <v/>
      </c>
    </row>
    <row r="15" spans="1:9" x14ac:dyDescent="0.3">
      <c r="A15" s="125">
        <f t="shared" si="3"/>
        <v>13</v>
      </c>
      <c r="B15" s="109" t="str">
        <f>IF($A15&gt;Kalendarium!$A$380,"",VLOOKUP($A15,Kalendarium!$A$2:$L$379,2,FALSE))</f>
        <v>R</v>
      </c>
      <c r="C15" s="146" t="str">
        <f>IF($A15&gt;Kalendarium!$A$380,"",VLOOKUP($A15,Kalendarium!$A$2:$L$379,3,FALSE))</f>
        <v>B</v>
      </c>
      <c r="D15" s="135" t="str">
        <f>IF($A15&gt;Kalendarium!$A$380,"",IF(VLOOKUP($A15,Kalendarium!$A$2:$L$379,4,FALSE)=0,"",VLOOKUP($A15,Kalendarium!$A$2:$L$379,4,FALSE)))</f>
        <v/>
      </c>
      <c r="E15" s="113" t="str">
        <f>IF($A15&gt;Kalendarium!$A$380,"",VLOOKUP($A15,Kalendarium!$A$2:$L$379,6,FALSE))</f>
        <v/>
      </c>
      <c r="F15" s="110">
        <f>IF($A15&gt;Kalendarium!$A$380,"",VLOOKUP($A15,Kalendarium!$A$2:$L$379,8,FALSE))</f>
        <v>45743</v>
      </c>
      <c r="G15" s="109" t="str">
        <f>IF($A15&gt;Kalendarium!$A$380,"",VLOOKUP($A15,Kalendarium!$A$2:$L$379,10,FALSE))</f>
        <v>Burggraben</v>
      </c>
      <c r="H15" s="112" t="str">
        <f>IF($A15&gt;Kalendarium!$A$380,"",IF(VLOOKUP($A15,Kalendarium!$A$2:$L$379,11,FALSE)=0,"",VLOOKUP($A15,Kalendarium!$A$2:$L$379,11,FALSE)))</f>
        <v>GR</v>
      </c>
      <c r="I15" s="126" t="str">
        <f>IF($A15&gt;Kalendarium!$A$380,"",IF(VLOOKUP($A15,Kalendarium!$A$2:$L$379,12,FALSE)=0,"",VLOOKUP($A15,Kalendarium!$A$2:$L$379,12,FALSE)))</f>
        <v/>
      </c>
    </row>
    <row r="16" spans="1:9" x14ac:dyDescent="0.3">
      <c r="A16" s="125">
        <f t="shared" si="3"/>
        <v>14</v>
      </c>
      <c r="B16" s="109" t="str">
        <f>IF($A16&gt;Kalendarium!$A$380,"",VLOOKUP($A16,Kalendarium!$A$2:$L$379,2,FALSE))</f>
        <v>R</v>
      </c>
      <c r="C16" s="146">
        <f>IF($A16&gt;Kalendarium!$A$380,"",VLOOKUP($A16,Kalendarium!$A$2:$L$379,3,FALSE))</f>
        <v>0</v>
      </c>
      <c r="D16" s="135" t="str">
        <f>IF($A16&gt;Kalendarium!$A$380,"",IF(VLOOKUP($A16,Kalendarium!$A$2:$L$379,4,FALSE)=0,"",VLOOKUP($A16,Kalendarium!$A$2:$L$379,4,FALSE)))</f>
        <v>F</v>
      </c>
      <c r="E16" s="113" t="str">
        <f>IF($A16&gt;Kalendarium!$A$380,"",VLOOKUP($A16,Kalendarium!$A$2:$L$379,6,FALSE))</f>
        <v/>
      </c>
      <c r="F16" s="110">
        <f>IF($A16&gt;Kalendarium!$A$380,"",VLOOKUP($A16,Kalendarium!$A$2:$L$379,8,FALSE))</f>
        <v>45749</v>
      </c>
      <c r="G16" s="109" t="str">
        <f>IF($A16&gt;Kalendarium!$A$380,"",VLOOKUP($A16,Kalendarium!$A$2:$L$379,10,FALSE))</f>
        <v>Deutsches Heim zue Vurthe; Junkerernennung</v>
      </c>
      <c r="H16" s="112" t="str">
        <f>IF($A16&gt;Kalendarium!$A$380,"",IF(VLOOKUP($A16,Kalendarium!$A$2:$L$379,11,FALSE)=0,"",VLOOKUP($A16,Kalendarium!$A$2:$L$379,11,FALSE)))</f>
        <v/>
      </c>
      <c r="I16" s="126" t="str">
        <f>IF($A16&gt;Kalendarium!$A$380,"",IF(VLOOKUP($A16,Kalendarium!$A$2:$L$379,12,FALSE)=0,"",VLOOKUP($A16,Kalendarium!$A$2:$L$379,12,FALSE)))</f>
        <v/>
      </c>
    </row>
    <row r="17" spans="1:9" x14ac:dyDescent="0.3">
      <c r="A17" s="125">
        <f t="shared" si="3"/>
        <v>15</v>
      </c>
      <c r="B17" s="109" t="str">
        <f>IF($A17&gt;Kalendarium!$A$380,"",VLOOKUP($A17,Kalendarium!$A$2:$L$379,2,FALSE))</f>
        <v>R</v>
      </c>
      <c r="C17" s="146" t="str">
        <f>IF($A17&gt;Kalendarium!$A$380,"",VLOOKUP($A17,Kalendarium!$A$2:$L$379,3,FALSE))</f>
        <v>B</v>
      </c>
      <c r="D17" s="135" t="str">
        <f>IF($A17&gt;Kalendarium!$A$380,"",IF(VLOOKUP($A17,Kalendarium!$A$2:$L$379,4,FALSE)=0,"",VLOOKUP($A17,Kalendarium!$A$2:$L$379,4,FALSE)))</f>
        <v/>
      </c>
      <c r="E17" s="113" t="str">
        <f>IF($A17&gt;Kalendarium!$A$380,"",VLOOKUP($A17,Kalendarium!$A$2:$L$379,6,FALSE))</f>
        <v/>
      </c>
      <c r="F17" s="110">
        <f>IF($A17&gt;Kalendarium!$A$380,"",VLOOKUP($A17,Kalendarium!$A$2:$L$379,8,FALSE))</f>
        <v>45750</v>
      </c>
      <c r="G17" s="109" t="str">
        <f>IF($A17&gt;Kalendarium!$A$380,"",VLOOKUP($A17,Kalendarium!$A$2:$L$379,10,FALSE))</f>
        <v>Burggraben</v>
      </c>
      <c r="H17" s="112" t="str">
        <f>IF($A17&gt;Kalendarium!$A$380,"",IF(VLOOKUP($A17,Kalendarium!$A$2:$L$379,11,FALSE)=0,"",VLOOKUP($A17,Kalendarium!$A$2:$L$379,11,FALSE)))</f>
        <v>AK</v>
      </c>
      <c r="I17" s="126" t="str">
        <f>IF($A17&gt;Kalendarium!$A$380,"",IF(VLOOKUP($A17,Kalendarium!$A$2:$L$379,12,FALSE)=0,"",VLOOKUP($A17,Kalendarium!$A$2:$L$379,12,FALSE)))</f>
        <v/>
      </c>
    </row>
    <row r="18" spans="1:9" x14ac:dyDescent="0.3">
      <c r="A18" s="125">
        <f t="shared" si="3"/>
        <v>16</v>
      </c>
      <c r="B18" s="109" t="str">
        <f>IF($A18&gt;Kalendarium!$A$380,"",VLOOKUP($A18,Kalendarium!$A$2:$L$379,2,FALSE))</f>
        <v>R</v>
      </c>
      <c r="C18" s="146">
        <f>IF($A18&gt;Kalendarium!$A$380,"",VLOOKUP($A18,Kalendarium!$A$2:$L$379,3,FALSE))</f>
        <v>0</v>
      </c>
      <c r="D18" s="135" t="str">
        <f>IF($A18&gt;Kalendarium!$A$380,"",IF(VLOOKUP($A18,Kalendarium!$A$2:$L$379,4,FALSE)=0,"",VLOOKUP($A18,Kalendarium!$A$2:$L$379,4,FALSE)))</f>
        <v>F</v>
      </c>
      <c r="E18" s="113" t="str">
        <f>IF($A18&gt;Kalendarium!$A$380,"",VLOOKUP($A18,Kalendarium!$A$2:$L$379,6,FALSE))</f>
        <v/>
      </c>
      <c r="F18" s="110">
        <f>IF($A18&gt;Kalendarium!$A$380,"",VLOOKUP($A18,Kalendarium!$A$2:$L$379,8,FALSE))</f>
        <v>45752</v>
      </c>
      <c r="G18" s="109" t="str">
        <f>IF($A18&gt;Kalendarium!$A$380,"",VLOOKUP($A18,Kalendarium!$A$2:$L$379,10,FALSE))</f>
        <v>Festkapitel der Livländer in Pichl</v>
      </c>
      <c r="H18" s="112" t="str">
        <f>IF($A18&gt;Kalendarium!$A$380,"",IF(VLOOKUP($A18,Kalendarium!$A$2:$L$379,11,FALSE)=0,"",VLOOKUP($A18,Kalendarium!$A$2:$L$379,11,FALSE)))</f>
        <v/>
      </c>
      <c r="I18" s="126" t="str">
        <f>IF($A18&gt;Kalendarium!$A$380,"",IF(VLOOKUP($A18,Kalendarium!$A$2:$L$379,12,FALSE)=0,"",VLOOKUP($A18,Kalendarium!$A$2:$L$379,12,FALSE)))</f>
        <v/>
      </c>
    </row>
    <row r="19" spans="1:9" x14ac:dyDescent="0.3">
      <c r="A19" s="125">
        <f t="shared" si="3"/>
        <v>17</v>
      </c>
      <c r="B19" s="109" t="str">
        <f>IF($A19&gt;Kalendarium!$A$380,"",VLOOKUP($A19,Kalendarium!$A$2:$L$379,2,FALSE))</f>
        <v>R</v>
      </c>
      <c r="C19" s="146">
        <f>IF($A19&gt;Kalendarium!$A$380,"",VLOOKUP($A19,Kalendarium!$A$2:$L$379,3,FALSE))</f>
        <v>0</v>
      </c>
      <c r="D19" s="135" t="str">
        <f>IF($A19&gt;Kalendarium!$A$380,"",IF(VLOOKUP($A19,Kalendarium!$A$2:$L$379,4,FALSE)=0,"",VLOOKUP($A19,Kalendarium!$A$2:$L$379,4,FALSE)))</f>
        <v>F</v>
      </c>
      <c r="E19" s="113" t="str">
        <f>IF($A19&gt;Kalendarium!$A$380,"",VLOOKUP($A19,Kalendarium!$A$2:$L$379,6,FALSE))</f>
        <v/>
      </c>
      <c r="F19" s="110">
        <f>IF($A19&gt;Kalendarium!$A$380,"",VLOOKUP($A19,Kalendarium!$A$2:$L$379,8,FALSE))</f>
        <v>45753</v>
      </c>
      <c r="G19" s="109" t="str">
        <f>IF($A19&gt;Kalendarium!$A$380,"",VLOOKUP($A19,Kalendarium!$A$2:$L$379,10,FALSE))</f>
        <v>Pichl</v>
      </c>
      <c r="H19" s="112" t="str">
        <f>IF($A19&gt;Kalendarium!$A$380,"",IF(VLOOKUP($A19,Kalendarium!$A$2:$L$379,11,FALSE)=0,"",VLOOKUP($A19,Kalendarium!$A$2:$L$379,11,FALSE)))</f>
        <v/>
      </c>
      <c r="I19" s="126" t="str">
        <f>IF($A19&gt;Kalendarium!$A$380,"",IF(VLOOKUP($A19,Kalendarium!$A$2:$L$379,12,FALSE)=0,"",VLOOKUP($A19,Kalendarium!$A$2:$L$379,12,FALSE)))</f>
        <v/>
      </c>
    </row>
    <row r="20" spans="1:9" x14ac:dyDescent="0.3">
      <c r="A20" s="125">
        <f t="shared" si="3"/>
        <v>18</v>
      </c>
      <c r="B20" s="109" t="str">
        <f>IF($A20&gt;Kalendarium!$A$380,"",VLOOKUP($A20,Kalendarium!$A$2:$L$379,2,FALSE))</f>
        <v>R</v>
      </c>
      <c r="C20" s="146" t="str">
        <f>IF($A20&gt;Kalendarium!$A$380,"",VLOOKUP($A20,Kalendarium!$A$2:$L$379,3,FALSE))</f>
        <v>K</v>
      </c>
      <c r="D20" s="135" t="str">
        <f>IF($A20&gt;Kalendarium!$A$380,"",IF(VLOOKUP($A20,Kalendarium!$A$2:$L$379,4,FALSE)=0,"",VLOOKUP($A20,Kalendarium!$A$2:$L$379,4,FALSE)))</f>
        <v/>
      </c>
      <c r="E20" s="113">
        <f>IF($A20&gt;Kalendarium!$A$380,"",VLOOKUP($A20,Kalendarium!$A$2:$L$379,6,FALSE))</f>
        <v>1282</v>
      </c>
      <c r="F20" s="110">
        <f>IF($A20&gt;Kalendarium!$A$380,"",VLOOKUP($A20,Kalendarium!$A$2:$L$379,8,FALSE))</f>
        <v>45757</v>
      </c>
      <c r="G20" s="109" t="str">
        <f>IF($A20&gt;Kalendarium!$A$380,"",VLOOKUP($A20,Kalendarium!$A$2:$L$379,10,FALSE))</f>
        <v>Altvorderenkapitel</v>
      </c>
      <c r="H20" s="112" t="str">
        <f>IF($A20&gt;Kalendarium!$A$380,"",IF(VLOOKUP($A20,Kalendarium!$A$2:$L$379,11,FALSE)=0,"",VLOOKUP($A20,Kalendarium!$A$2:$L$379,11,FALSE)))</f>
        <v>FK</v>
      </c>
      <c r="I20" s="126" t="str">
        <f>IF($A20&gt;Kalendarium!$A$380,"",IF(VLOOKUP($A20,Kalendarium!$A$2:$L$379,12,FALSE)=0,"",VLOOKUP($A20,Kalendarium!$A$2:$L$379,12,FALSE)))</f>
        <v>AK</v>
      </c>
    </row>
    <row r="21" spans="1:9" x14ac:dyDescent="0.3">
      <c r="A21" s="125">
        <f t="shared" si="3"/>
        <v>19</v>
      </c>
      <c r="B21" s="109" t="str">
        <f>IF($A21&gt;Kalendarium!$A$380,"",VLOOKUP($A21,Kalendarium!$A$2:$L$379,2,FALSE))</f>
        <v>R</v>
      </c>
      <c r="C21" s="146">
        <f>IF($A21&gt;Kalendarium!$A$380,"",VLOOKUP($A21,Kalendarium!$A$2:$L$379,3,FALSE))</f>
        <v>0</v>
      </c>
      <c r="D21" s="135" t="str">
        <f>IF($A21&gt;Kalendarium!$A$380,"",IF(VLOOKUP($A21,Kalendarium!$A$2:$L$379,4,FALSE)=0,"",VLOOKUP($A21,Kalendarium!$A$2:$L$379,4,FALSE)))</f>
        <v>F</v>
      </c>
      <c r="E21" s="113" t="str">
        <f>IF($A21&gt;Kalendarium!$A$380,"",VLOOKUP($A21,Kalendarium!$A$2:$L$379,6,FALSE))</f>
        <v/>
      </c>
      <c r="F21" s="110">
        <f>IF($A21&gt;Kalendarium!$A$380,"",VLOOKUP($A21,Kalendarium!$A$2:$L$379,8,FALSE))</f>
        <v>45759</v>
      </c>
      <c r="G21" s="109" t="str">
        <f>IF($A21&gt;Kalendarium!$A$380,"",VLOOKUP($A21,Kalendarium!$A$2:$L$379,10,FALSE))</f>
        <v>8. Stiftungsfest Gutrat zue Hallein auf Bg. Klammstein</v>
      </c>
      <c r="H21" s="112" t="str">
        <f>IF($A21&gt;Kalendarium!$A$380,"",IF(VLOOKUP($A21,Kalendarium!$A$2:$L$379,11,FALSE)=0,"",VLOOKUP($A21,Kalendarium!$A$2:$L$379,11,FALSE)))</f>
        <v/>
      </c>
      <c r="I21" s="126" t="str">
        <f>IF($A21&gt;Kalendarium!$A$380,"",IF(VLOOKUP($A21,Kalendarium!$A$2:$L$379,12,FALSE)=0,"",VLOOKUP($A21,Kalendarium!$A$2:$L$379,12,FALSE)))</f>
        <v/>
      </c>
    </row>
    <row r="22" spans="1:9" x14ac:dyDescent="0.3">
      <c r="A22" s="125">
        <f t="shared" si="3"/>
        <v>20</v>
      </c>
      <c r="B22" s="109" t="str">
        <f>IF($A22&gt;Kalendarium!$A$380,"",VLOOKUP($A22,Kalendarium!$A$2:$L$379,2,FALSE))</f>
        <v>R</v>
      </c>
      <c r="C22" s="146" t="str">
        <f>IF($A22&gt;Kalendarium!$A$380,"",VLOOKUP($A22,Kalendarium!$A$2:$L$379,3,FALSE))</f>
        <v>K</v>
      </c>
      <c r="D22" s="135" t="str">
        <f>IF($A22&gt;Kalendarium!$A$380,"",IF(VLOOKUP($A22,Kalendarium!$A$2:$L$379,4,FALSE)=0,"",VLOOKUP($A22,Kalendarium!$A$2:$L$379,4,FALSE)))</f>
        <v/>
      </c>
      <c r="E22" s="113">
        <f>IF($A22&gt;Kalendarium!$A$380,"",VLOOKUP($A22,Kalendarium!$A$2:$L$379,6,FALSE))</f>
        <v>1283</v>
      </c>
      <c r="F22" s="110">
        <f>IF($A22&gt;Kalendarium!$A$380,"",VLOOKUP($A22,Kalendarium!$A$2:$L$379,8,FALSE))</f>
        <v>45771</v>
      </c>
      <c r="G22" s="109" t="str">
        <f>IF($A22&gt;Kalendarium!$A$380,"",VLOOKUP($A22,Kalendarium!$A$2:$L$379,10,FALSE))</f>
        <v>St. Georgs Beichtkapitel und Weinkost</v>
      </c>
      <c r="H22" s="112" t="str">
        <f>IF($A22&gt;Kalendarium!$A$380,"",IF(VLOOKUP($A22,Kalendarium!$A$2:$L$379,11,FALSE)=0,"",VLOOKUP($A22,Kalendarium!$A$2:$L$379,11,FALSE)))</f>
        <v>alle</v>
      </c>
      <c r="I22" s="126" t="str">
        <f>IF($A22&gt;Kalendarium!$A$380,"",IF(VLOOKUP($A22,Kalendarium!$A$2:$L$379,12,FALSE)=0,"",VLOOKUP($A22,Kalendarium!$A$2:$L$379,12,FALSE)))</f>
        <v/>
      </c>
    </row>
    <row r="23" spans="1:9" x14ac:dyDescent="0.3">
      <c r="A23" s="125">
        <f t="shared" si="3"/>
        <v>21</v>
      </c>
      <c r="B23" s="109" t="str">
        <f>IF($A23&gt;Kalendarium!$A$380,"",VLOOKUP($A23,Kalendarium!$A$2:$L$379,2,FALSE))</f>
        <v>R</v>
      </c>
      <c r="C23" s="146">
        <f>IF($A23&gt;Kalendarium!$A$380,"",VLOOKUP($A23,Kalendarium!$A$2:$L$379,3,FALSE))</f>
        <v>0</v>
      </c>
      <c r="D23" s="135" t="str">
        <f>IF($A23&gt;Kalendarium!$A$380,"",IF(VLOOKUP($A23,Kalendarium!$A$2:$L$379,4,FALSE)=0,"",VLOOKUP($A23,Kalendarium!$A$2:$L$379,4,FALSE)))</f>
        <v>F</v>
      </c>
      <c r="E23" s="113" t="str">
        <f>IF($A23&gt;Kalendarium!$A$380,"",VLOOKUP($A23,Kalendarium!$A$2:$L$379,6,FALSE))</f>
        <v/>
      </c>
      <c r="F23" s="110">
        <f>IF($A23&gt;Kalendarium!$A$380,"",VLOOKUP($A23,Kalendarium!$A$2:$L$379,8,FALSE))</f>
        <v>45772</v>
      </c>
      <c r="G23" s="109" t="str">
        <f>IF($A23&gt;Kalendarium!$A$380,"",VLOOKUP($A23,Kalendarium!$A$2:$L$379,10,FALSE))</f>
        <v>Frühlingskapitel auf Burg Caprun</v>
      </c>
      <c r="H23" s="112" t="str">
        <f>IF($A23&gt;Kalendarium!$A$380,"",IF(VLOOKUP($A23,Kalendarium!$A$2:$L$379,11,FALSE)=0,"",VLOOKUP($A23,Kalendarium!$A$2:$L$379,11,FALSE)))</f>
        <v/>
      </c>
      <c r="I23" s="126" t="str">
        <f>IF($A23&gt;Kalendarium!$A$380,"",IF(VLOOKUP($A23,Kalendarium!$A$2:$L$379,12,FALSE)=0,"",VLOOKUP($A23,Kalendarium!$A$2:$L$379,12,FALSE)))</f>
        <v/>
      </c>
    </row>
    <row r="24" spans="1:9" x14ac:dyDescent="0.3">
      <c r="A24" s="125">
        <f t="shared" si="3"/>
        <v>22</v>
      </c>
      <c r="B24" s="109" t="str">
        <f>IF($A24&gt;Kalendarium!$A$380,"",VLOOKUP($A24,Kalendarium!$A$2:$L$379,2,FALSE))</f>
        <v>R</v>
      </c>
      <c r="C24" s="146" t="str">
        <f>IF($A24&gt;Kalendarium!$A$380,"",VLOOKUP($A24,Kalendarium!$A$2:$L$379,3,FALSE))</f>
        <v>K</v>
      </c>
      <c r="D24" s="135" t="str">
        <f>IF($A24&gt;Kalendarium!$A$380,"",IF(VLOOKUP($A24,Kalendarium!$A$2:$L$379,4,FALSE)=0,"",VLOOKUP($A24,Kalendarium!$A$2:$L$379,4,FALSE)))</f>
        <v/>
      </c>
      <c r="E24" s="113">
        <f>IF($A24&gt;Kalendarium!$A$380,"",VLOOKUP($A24,Kalendarium!$A$2:$L$379,6,FALSE))</f>
        <v>1284</v>
      </c>
      <c r="F24" s="110">
        <f>IF($A24&gt;Kalendarium!$A$380,"",VLOOKUP($A24,Kalendarium!$A$2:$L$379,8,FALSE))</f>
        <v>45778</v>
      </c>
      <c r="G24" s="109" t="str">
        <f>IF($A24&gt;Kalendarium!$A$380,"",VLOOKUP($A24,Kalendarium!$A$2:$L$379,10,FALSE))</f>
        <v>Muttertagskapitel</v>
      </c>
      <c r="H24" s="112" t="str">
        <f>IF($A24&gt;Kalendarium!$A$380,"",IF(VLOOKUP($A24,Kalendarium!$A$2:$L$379,11,FALSE)=0,"",VLOOKUP($A24,Kalendarium!$A$2:$L$379,11,FALSE)))</f>
        <v>AK</v>
      </c>
      <c r="I24" s="126" t="str">
        <f>IF($A24&gt;Kalendarium!$A$380,"",IF(VLOOKUP($A24,Kalendarium!$A$2:$L$379,12,FALSE)=0,"",VLOOKUP($A24,Kalendarium!$A$2:$L$379,12,FALSE)))</f>
        <v/>
      </c>
    </row>
    <row r="25" spans="1:9" x14ac:dyDescent="0.3">
      <c r="A25" s="125">
        <f t="shared" si="3"/>
        <v>23</v>
      </c>
      <c r="B25" s="109" t="str">
        <f>IF($A25&gt;Kalendarium!$A$380,"",VLOOKUP($A25,Kalendarium!$A$2:$L$379,2,FALSE))</f>
        <v>R</v>
      </c>
      <c r="C25" s="146">
        <f>IF($A25&gt;Kalendarium!$A$380,"",VLOOKUP($A25,Kalendarium!$A$2:$L$379,3,FALSE))</f>
        <v>0</v>
      </c>
      <c r="D25" s="135" t="str">
        <f>IF($A25&gt;Kalendarium!$A$380,"",IF(VLOOKUP($A25,Kalendarium!$A$2:$L$379,4,FALSE)=0,"",VLOOKUP($A25,Kalendarium!$A$2:$L$379,4,FALSE)))</f>
        <v>F</v>
      </c>
      <c r="E25" s="113" t="str">
        <f>IF($A25&gt;Kalendarium!$A$380,"",VLOOKUP($A25,Kalendarium!$A$2:$L$379,6,FALSE))</f>
        <v/>
      </c>
      <c r="F25" s="110">
        <f>IF($A25&gt;Kalendarium!$A$380,"",VLOOKUP($A25,Kalendarium!$A$2:$L$379,8,FALSE))</f>
        <v>45779</v>
      </c>
      <c r="G25" s="109" t="str">
        <f>IF($A25&gt;Kalendarium!$A$380,"",VLOOKUP($A25,Kalendarium!$A$2:$L$379,10,FALSE))</f>
        <v>Fahre zum</v>
      </c>
      <c r="H25" s="112" t="str">
        <f>IF($A25&gt;Kalendarium!$A$380,"",IF(VLOOKUP($A25,Kalendarium!$A$2:$L$379,11,FALSE)=0,"",VLOOKUP($A25,Kalendarium!$A$2:$L$379,11,FALSE)))</f>
        <v/>
      </c>
      <c r="I25" s="126" t="str">
        <f>IF($A25&gt;Kalendarium!$A$380,"",IF(VLOOKUP($A25,Kalendarium!$A$2:$L$379,12,FALSE)=0,"",VLOOKUP($A25,Kalendarium!$A$2:$L$379,12,FALSE)))</f>
        <v/>
      </c>
    </row>
    <row r="26" spans="1:9" x14ac:dyDescent="0.3">
      <c r="A26" s="125">
        <f t="shared" si="3"/>
        <v>24</v>
      </c>
      <c r="B26" s="109" t="str">
        <f>IF($A26&gt;Kalendarium!$A$380,"",VLOOKUP($A26,Kalendarium!$A$2:$L$379,2,FALSE))</f>
        <v>R</v>
      </c>
      <c r="C26" s="146">
        <f>IF($A26&gt;Kalendarium!$A$380,"",VLOOKUP($A26,Kalendarium!$A$2:$L$379,3,FALSE))</f>
        <v>0</v>
      </c>
      <c r="D26" s="135" t="str">
        <f>IF($A26&gt;Kalendarium!$A$380,"",IF(VLOOKUP($A26,Kalendarium!$A$2:$L$379,4,FALSE)=0,"",VLOOKUP($A26,Kalendarium!$A$2:$L$379,4,FALSE)))</f>
        <v>F</v>
      </c>
      <c r="E26" s="113" t="str">
        <f>IF($A26&gt;Kalendarium!$A$380,"",VLOOKUP($A26,Kalendarium!$A$2:$L$379,6,FALSE))</f>
        <v/>
      </c>
      <c r="F26" s="110">
        <f>IF($A26&gt;Kalendarium!$A$380,"",VLOOKUP($A26,Kalendarium!$A$2:$L$379,8,FALSE))</f>
        <v>45780</v>
      </c>
      <c r="G26" s="109" t="str">
        <f>IF($A26&gt;Kalendarium!$A$380,"",VLOOKUP($A26,Kalendarium!$A$2:$L$379,10,FALSE))</f>
        <v>Freundschaftskapitel auf Burg</v>
      </c>
      <c r="H26" s="112" t="str">
        <f>IF($A26&gt;Kalendarium!$A$380,"",IF(VLOOKUP($A26,Kalendarium!$A$2:$L$379,11,FALSE)=0,"",VLOOKUP($A26,Kalendarium!$A$2:$L$379,11,FALSE)))</f>
        <v/>
      </c>
      <c r="I26" s="126" t="str">
        <f>IF($A26&gt;Kalendarium!$A$380,"",IF(VLOOKUP($A26,Kalendarium!$A$2:$L$379,12,FALSE)=0,"",VLOOKUP($A26,Kalendarium!$A$2:$L$379,12,FALSE)))</f>
        <v/>
      </c>
    </row>
    <row r="27" spans="1:9" x14ac:dyDescent="0.3">
      <c r="A27" s="125">
        <f t="shared" si="3"/>
        <v>25</v>
      </c>
      <c r="B27" s="109" t="str">
        <f>IF($A27&gt;Kalendarium!$A$380,"",VLOOKUP($A27,Kalendarium!$A$2:$L$379,2,FALSE))</f>
        <v>R</v>
      </c>
      <c r="C27" s="146">
        <f>IF($A27&gt;Kalendarium!$A$380,"",VLOOKUP($A27,Kalendarium!$A$2:$L$379,3,FALSE))</f>
        <v>0</v>
      </c>
      <c r="D27" s="135" t="str">
        <f>IF($A27&gt;Kalendarium!$A$380,"",IF(VLOOKUP($A27,Kalendarium!$A$2:$L$379,4,FALSE)=0,"",VLOOKUP($A27,Kalendarium!$A$2:$L$379,4,FALSE)))</f>
        <v>F</v>
      </c>
      <c r="E27" s="113" t="str">
        <f>IF($A27&gt;Kalendarium!$A$380,"",VLOOKUP($A27,Kalendarium!$A$2:$L$379,6,FALSE))</f>
        <v/>
      </c>
      <c r="F27" s="110">
        <f>IF($A27&gt;Kalendarium!$A$380,"",VLOOKUP($A27,Kalendarium!$A$2:$L$379,8,FALSE))</f>
        <v>45781</v>
      </c>
      <c r="G27" s="109" t="str">
        <f>IF($A27&gt;Kalendarium!$A$380,"",VLOOKUP($A27,Kalendarium!$A$2:$L$379,10,FALSE))</f>
        <v>Wallenstein zue Norinberga</v>
      </c>
      <c r="H27" s="112" t="str">
        <f>IF($A27&gt;Kalendarium!$A$380,"",IF(VLOOKUP($A27,Kalendarium!$A$2:$L$379,11,FALSE)=0,"",VLOOKUP($A27,Kalendarium!$A$2:$L$379,11,FALSE)))</f>
        <v/>
      </c>
      <c r="I27" s="126" t="str">
        <f>IF($A27&gt;Kalendarium!$A$380,"",IF(VLOOKUP($A27,Kalendarium!$A$2:$L$379,12,FALSE)=0,"",VLOOKUP($A27,Kalendarium!$A$2:$L$379,12,FALSE)))</f>
        <v/>
      </c>
    </row>
    <row r="28" spans="1:9" x14ac:dyDescent="0.3">
      <c r="A28" s="125">
        <f t="shared" si="3"/>
        <v>26</v>
      </c>
      <c r="B28" s="109" t="str">
        <f>IF($A28&gt;Kalendarium!$A$380,"",VLOOKUP($A28,Kalendarium!$A$2:$L$379,2,FALSE))</f>
        <v>R</v>
      </c>
      <c r="C28" s="146" t="str">
        <f>IF($A28&gt;Kalendarium!$A$380,"",VLOOKUP($A28,Kalendarium!$A$2:$L$379,3,FALSE))</f>
        <v>B</v>
      </c>
      <c r="D28" s="135" t="str">
        <f>IF($A28&gt;Kalendarium!$A$380,"",IF(VLOOKUP($A28,Kalendarium!$A$2:$L$379,4,FALSE)=0,"",VLOOKUP($A28,Kalendarium!$A$2:$L$379,4,FALSE)))</f>
        <v/>
      </c>
      <c r="E28" s="113" t="str">
        <f>IF($A28&gt;Kalendarium!$A$380,"",VLOOKUP($A28,Kalendarium!$A$2:$L$379,6,FALSE))</f>
        <v/>
      </c>
      <c r="F28" s="110">
        <f>IF($A28&gt;Kalendarium!$A$380,"",VLOOKUP($A28,Kalendarium!$A$2:$L$379,8,FALSE))</f>
        <v>45785</v>
      </c>
      <c r="G28" s="109" t="str">
        <f>IF($A28&gt;Kalendarium!$A$380,"",VLOOKUP($A28,Kalendarium!$A$2:$L$379,10,FALSE))</f>
        <v>Burggraben</v>
      </c>
      <c r="H28" s="112" t="str">
        <f>IF($A28&gt;Kalendarium!$A$380,"",IF(VLOOKUP($A28,Kalendarium!$A$2:$L$379,11,FALSE)=0,"",VLOOKUP($A28,Kalendarium!$A$2:$L$379,11,FALSE)))</f>
        <v>AK</v>
      </c>
      <c r="I28" s="126" t="str">
        <f>IF($A28&gt;Kalendarium!$A$380,"",IF(VLOOKUP($A28,Kalendarium!$A$2:$L$379,12,FALSE)=0,"",VLOOKUP($A28,Kalendarium!$A$2:$L$379,12,FALSE)))</f>
        <v/>
      </c>
    </row>
    <row r="29" spans="1:9" x14ac:dyDescent="0.3">
      <c r="A29" s="125">
        <f t="shared" si="3"/>
        <v>27</v>
      </c>
      <c r="B29" s="109" t="str">
        <f>IF($A29&gt;Kalendarium!$A$380,"",VLOOKUP($A29,Kalendarium!$A$2:$L$379,2,FALSE))</f>
        <v>R</v>
      </c>
      <c r="C29" s="146">
        <f>IF($A29&gt;Kalendarium!$A$380,"",VLOOKUP($A29,Kalendarium!$A$2:$L$379,3,FALSE))</f>
        <v>0</v>
      </c>
      <c r="D29" s="135" t="str">
        <f>IF($A29&gt;Kalendarium!$A$380,"",IF(VLOOKUP($A29,Kalendarium!$A$2:$L$379,4,FALSE)=0,"",VLOOKUP($A29,Kalendarium!$A$2:$L$379,4,FALSE)))</f>
        <v>F</v>
      </c>
      <c r="E29" s="113" t="str">
        <f>IF($A29&gt;Kalendarium!$A$380,"",VLOOKUP($A29,Kalendarium!$A$2:$L$379,6,FALSE))</f>
        <v/>
      </c>
      <c r="F29" s="110">
        <f>IF($A29&gt;Kalendarium!$A$380,"",VLOOKUP($A29,Kalendarium!$A$2:$L$379,8,FALSE))</f>
        <v>45792</v>
      </c>
      <c r="G29" s="109" t="str">
        <f>IF($A29&gt;Kalendarium!$A$380,"",VLOOKUP($A29,Kalendarium!$A$2:$L$379,10,FALSE))</f>
        <v>Görlitzfahre?</v>
      </c>
      <c r="H29" s="112" t="str">
        <f>IF($A29&gt;Kalendarium!$A$380,"",IF(VLOOKUP($A29,Kalendarium!$A$2:$L$379,11,FALSE)=0,"",VLOOKUP($A29,Kalendarium!$A$2:$L$379,11,FALSE)))</f>
        <v/>
      </c>
      <c r="I29" s="126" t="str">
        <f>IF($A29&gt;Kalendarium!$A$380,"",IF(VLOOKUP($A29,Kalendarium!$A$2:$L$379,12,FALSE)=0,"",VLOOKUP($A29,Kalendarium!$A$2:$L$379,12,FALSE)))</f>
        <v/>
      </c>
    </row>
    <row r="30" spans="1:9" x14ac:dyDescent="0.3">
      <c r="A30" s="125">
        <f t="shared" si="3"/>
        <v>28</v>
      </c>
      <c r="B30" s="109" t="str">
        <f>IF($A30&gt;Kalendarium!$A$380,"",VLOOKUP($A30,Kalendarium!$A$2:$L$379,2,FALSE))</f>
        <v>R</v>
      </c>
      <c r="C30" s="146">
        <f>IF($A30&gt;Kalendarium!$A$380,"",VLOOKUP($A30,Kalendarium!$A$2:$L$379,3,FALSE))</f>
        <v>0</v>
      </c>
      <c r="D30" s="135" t="str">
        <f>IF($A30&gt;Kalendarium!$A$380,"",IF(VLOOKUP($A30,Kalendarium!$A$2:$L$379,4,FALSE)=0,"",VLOOKUP($A30,Kalendarium!$A$2:$L$379,4,FALSE)))</f>
        <v>F</v>
      </c>
      <c r="E30" s="113" t="str">
        <f>IF($A30&gt;Kalendarium!$A$380,"",VLOOKUP($A30,Kalendarium!$A$2:$L$379,6,FALSE))</f>
        <v/>
      </c>
      <c r="F30" s="110">
        <f>IF($A30&gt;Kalendarium!$A$380,"",VLOOKUP($A30,Kalendarium!$A$2:$L$379,8,FALSE))</f>
        <v>45793</v>
      </c>
      <c r="G30" s="109" t="str">
        <f>IF($A30&gt;Kalendarium!$A$380,"",VLOOKUP($A30,Kalendarium!$A$2:$L$379,10,FALSE))</f>
        <v>Görlitzfahre?</v>
      </c>
      <c r="H30" s="112" t="str">
        <f>IF($A30&gt;Kalendarium!$A$380,"",IF(VLOOKUP($A30,Kalendarium!$A$2:$L$379,11,FALSE)=0,"",VLOOKUP($A30,Kalendarium!$A$2:$L$379,11,FALSE)))</f>
        <v/>
      </c>
      <c r="I30" s="126" t="str">
        <f>IF($A30&gt;Kalendarium!$A$380,"",IF(VLOOKUP($A30,Kalendarium!$A$2:$L$379,12,FALSE)=0,"",VLOOKUP($A30,Kalendarium!$A$2:$L$379,12,FALSE)))</f>
        <v/>
      </c>
    </row>
    <row r="31" spans="1:9" x14ac:dyDescent="0.3">
      <c r="A31" s="125">
        <f t="shared" si="3"/>
        <v>29</v>
      </c>
      <c r="B31" s="109" t="str">
        <f>IF($A31&gt;Kalendarium!$A$380,"",VLOOKUP($A31,Kalendarium!$A$2:$L$379,2,FALSE))</f>
        <v>R</v>
      </c>
      <c r="C31" s="146">
        <f>IF($A31&gt;Kalendarium!$A$380,"",VLOOKUP($A31,Kalendarium!$A$2:$L$379,3,FALSE))</f>
        <v>0</v>
      </c>
      <c r="D31" s="135" t="str">
        <f>IF($A31&gt;Kalendarium!$A$380,"",IF(VLOOKUP($A31,Kalendarium!$A$2:$L$379,4,FALSE)=0,"",VLOOKUP($A31,Kalendarium!$A$2:$L$379,4,FALSE)))</f>
        <v>F</v>
      </c>
      <c r="E31" s="113" t="str">
        <f>IF($A31&gt;Kalendarium!$A$380,"",VLOOKUP($A31,Kalendarium!$A$2:$L$379,6,FALSE))</f>
        <v/>
      </c>
      <c r="F31" s="110">
        <f>IF($A31&gt;Kalendarium!$A$380,"",VLOOKUP($A31,Kalendarium!$A$2:$L$379,8,FALSE))</f>
        <v>45794</v>
      </c>
      <c r="G31" s="109" t="str">
        <f>IF($A31&gt;Kalendarium!$A$380,"",VLOOKUP($A31,Kalendarium!$A$2:$L$379,10,FALSE))</f>
        <v>Görlitzfahre?</v>
      </c>
      <c r="H31" s="112" t="str">
        <f>IF($A31&gt;Kalendarium!$A$380,"",IF(VLOOKUP($A31,Kalendarium!$A$2:$L$379,11,FALSE)=0,"",VLOOKUP($A31,Kalendarium!$A$2:$L$379,11,FALSE)))</f>
        <v/>
      </c>
      <c r="I31" s="126" t="str">
        <f>IF($A31&gt;Kalendarium!$A$380,"",IF(VLOOKUP($A31,Kalendarium!$A$2:$L$379,12,FALSE)=0,"",VLOOKUP($A31,Kalendarium!$A$2:$L$379,12,FALSE)))</f>
        <v/>
      </c>
    </row>
    <row r="32" spans="1:9" x14ac:dyDescent="0.3">
      <c r="A32" s="125">
        <f t="shared" si="3"/>
        <v>30</v>
      </c>
      <c r="B32" s="109" t="str">
        <f>IF($A32&gt;Kalendarium!$A$380,"",VLOOKUP($A32,Kalendarium!$A$2:$L$379,2,FALSE))</f>
        <v>R</v>
      </c>
      <c r="C32" s="146">
        <f>IF($A32&gt;Kalendarium!$A$380,"",VLOOKUP($A32,Kalendarium!$A$2:$L$379,3,FALSE))</f>
        <v>0</v>
      </c>
      <c r="D32" s="135" t="str">
        <f>IF($A32&gt;Kalendarium!$A$380,"",IF(VLOOKUP($A32,Kalendarium!$A$2:$L$379,4,FALSE)=0,"",VLOOKUP($A32,Kalendarium!$A$2:$L$379,4,FALSE)))</f>
        <v>F</v>
      </c>
      <c r="E32" s="113" t="str">
        <f>IF($A32&gt;Kalendarium!$A$380,"",VLOOKUP($A32,Kalendarium!$A$2:$L$379,6,FALSE))</f>
        <v/>
      </c>
      <c r="F32" s="110">
        <f>IF($A32&gt;Kalendarium!$A$380,"",VLOOKUP($A32,Kalendarium!$A$2:$L$379,8,FALSE))</f>
        <v>45795</v>
      </c>
      <c r="G32" s="109" t="str">
        <f>IF($A32&gt;Kalendarium!$A$380,"",VLOOKUP($A32,Kalendarium!$A$2:$L$379,10,FALSE))</f>
        <v>Görlitzfahre?</v>
      </c>
      <c r="H32" s="112" t="str">
        <f>IF($A32&gt;Kalendarium!$A$380,"",IF(VLOOKUP($A32,Kalendarium!$A$2:$L$379,11,FALSE)=0,"",VLOOKUP($A32,Kalendarium!$A$2:$L$379,11,FALSE)))</f>
        <v/>
      </c>
      <c r="I32" s="126" t="str">
        <f>IF($A32&gt;Kalendarium!$A$380,"",IF(VLOOKUP($A32,Kalendarium!$A$2:$L$379,12,FALSE)=0,"",VLOOKUP($A32,Kalendarium!$A$2:$L$379,12,FALSE)))</f>
        <v/>
      </c>
    </row>
    <row r="33" spans="1:9" x14ac:dyDescent="0.3">
      <c r="A33" s="125">
        <f t="shared" si="3"/>
        <v>31</v>
      </c>
      <c r="B33" s="109" t="str">
        <f>IF($A33&gt;Kalendarium!$A$380,"",VLOOKUP($A33,Kalendarium!$A$2:$L$379,2,FALSE))</f>
        <v>R</v>
      </c>
      <c r="C33" s="146" t="str">
        <f>IF($A33&gt;Kalendarium!$A$380,"",VLOOKUP($A33,Kalendarium!$A$2:$L$379,3,FALSE))</f>
        <v>B</v>
      </c>
      <c r="D33" s="135" t="str">
        <f>IF($A33&gt;Kalendarium!$A$380,"",IF(VLOOKUP($A33,Kalendarium!$A$2:$L$379,4,FALSE)=0,"",VLOOKUP($A33,Kalendarium!$A$2:$L$379,4,FALSE)))</f>
        <v/>
      </c>
      <c r="E33" s="113" t="str">
        <f>IF($A33&gt;Kalendarium!$A$380,"",VLOOKUP($A33,Kalendarium!$A$2:$L$379,6,FALSE))</f>
        <v/>
      </c>
      <c r="F33" s="110">
        <f>IF($A33&gt;Kalendarium!$A$380,"",VLOOKUP($A33,Kalendarium!$A$2:$L$379,8,FALSE))</f>
        <v>45799</v>
      </c>
      <c r="G33" s="109" t="str">
        <f>IF($A33&gt;Kalendarium!$A$380,"",VLOOKUP($A33,Kalendarium!$A$2:$L$379,10,FALSE))</f>
        <v>Burggraben</v>
      </c>
      <c r="H33" s="112" t="str">
        <f>IF($A33&gt;Kalendarium!$A$380,"",IF(VLOOKUP($A33,Kalendarium!$A$2:$L$379,11,FALSE)=0,"",VLOOKUP($A33,Kalendarium!$A$2:$L$379,11,FALSE)))</f>
        <v>FK</v>
      </c>
      <c r="I33" s="126" t="str">
        <f>IF($A33&gt;Kalendarium!$A$380,"",IF(VLOOKUP($A33,Kalendarium!$A$2:$L$379,12,FALSE)=0,"",VLOOKUP($A33,Kalendarium!$A$2:$L$379,12,FALSE)))</f>
        <v/>
      </c>
    </row>
    <row r="34" spans="1:9" x14ac:dyDescent="0.3">
      <c r="A34" s="125">
        <f t="shared" si="3"/>
        <v>32</v>
      </c>
      <c r="B34" s="109" t="str">
        <f>IF($A34&gt;Kalendarium!$A$380,"",VLOOKUP($A34,Kalendarium!$A$2:$L$379,2,FALSE))</f>
        <v>R</v>
      </c>
      <c r="C34" s="146" t="str">
        <f>IF($A34&gt;Kalendarium!$A$380,"",VLOOKUP($A34,Kalendarium!$A$2:$L$379,3,FALSE))</f>
        <v>B</v>
      </c>
      <c r="D34" s="135" t="str">
        <f>IF($A34&gt;Kalendarium!$A$380,"",IF(VLOOKUP($A34,Kalendarium!$A$2:$L$379,4,FALSE)=0,"",VLOOKUP($A34,Kalendarium!$A$2:$L$379,4,FALSE)))</f>
        <v/>
      </c>
      <c r="E34" s="113" t="str">
        <f>IF($A34&gt;Kalendarium!$A$380,"",VLOOKUP($A34,Kalendarium!$A$2:$L$379,6,FALSE))</f>
        <v/>
      </c>
      <c r="F34" s="110">
        <f>IF($A34&gt;Kalendarium!$A$380,"",VLOOKUP($A34,Kalendarium!$A$2:$L$379,8,FALSE))</f>
        <v>45813</v>
      </c>
      <c r="G34" s="109" t="str">
        <f>IF($A34&gt;Kalendarium!$A$380,"",VLOOKUP($A34,Kalendarium!$A$2:$L$379,10,FALSE))</f>
        <v>Burggraben</v>
      </c>
      <c r="H34" s="112" t="str">
        <f>IF($A34&gt;Kalendarium!$A$380,"",IF(VLOOKUP($A34,Kalendarium!$A$2:$L$379,11,FALSE)=0,"",VLOOKUP($A34,Kalendarium!$A$2:$L$379,11,FALSE)))</f>
        <v>FK</v>
      </c>
      <c r="I34" s="126" t="str">
        <f>IF($A34&gt;Kalendarium!$A$380,"",IF(VLOOKUP($A34,Kalendarium!$A$2:$L$379,12,FALSE)=0,"",VLOOKUP($A34,Kalendarium!$A$2:$L$379,12,FALSE)))</f>
        <v/>
      </c>
    </row>
    <row r="35" spans="1:9" x14ac:dyDescent="0.3">
      <c r="A35" s="125">
        <f t="shared" si="3"/>
        <v>33</v>
      </c>
      <c r="B35" s="109" t="str">
        <f>IF($A35&gt;Kalendarium!$A$380,"",VLOOKUP($A35,Kalendarium!$A$2:$L$379,2,FALSE))</f>
        <v>R</v>
      </c>
      <c r="C35" s="146" t="str">
        <f>IF($A35&gt;Kalendarium!$A$380,"",VLOOKUP($A35,Kalendarium!$A$2:$L$379,3,FALSE))</f>
        <v>K</v>
      </c>
      <c r="D35" s="135" t="str">
        <f>IF($A35&gt;Kalendarium!$A$380,"",IF(VLOOKUP($A35,Kalendarium!$A$2:$L$379,4,FALSE)=0,"",VLOOKUP($A35,Kalendarium!$A$2:$L$379,4,FALSE)))</f>
        <v/>
      </c>
      <c r="E35" s="113">
        <f>IF($A35&gt;Kalendarium!$A$380,"",VLOOKUP($A35,Kalendarium!$A$2:$L$379,6,FALSE))</f>
        <v>1285</v>
      </c>
      <c r="F35" s="110">
        <f>IF($A35&gt;Kalendarium!$A$380,"",VLOOKUP($A35,Kalendarium!$A$2:$L$379,8,FALSE))</f>
        <v>45820</v>
      </c>
      <c r="G35" s="109" t="str">
        <f>IF($A35&gt;Kalendarium!$A$380,"",VLOOKUP($A35,Kalendarium!$A$2:$L$379,10,FALSE))</f>
        <v>Freundschaftskapitel für Gutrat zue Golling</v>
      </c>
      <c r="H35" s="112" t="str">
        <f>IF($A35&gt;Kalendarium!$A$380,"",IF(VLOOKUP($A35,Kalendarium!$A$2:$L$379,11,FALSE)=0,"",VLOOKUP($A35,Kalendarium!$A$2:$L$379,11,FALSE)))</f>
        <v>BF</v>
      </c>
      <c r="I35" s="126" t="str">
        <f>IF($A35&gt;Kalendarium!$A$380,"",IF(VLOOKUP($A35,Kalendarium!$A$2:$L$379,12,FALSE)=0,"",VLOOKUP($A35,Kalendarium!$A$2:$L$379,12,FALSE)))</f>
        <v xml:space="preserve">GR </v>
      </c>
    </row>
    <row r="36" spans="1:9" x14ac:dyDescent="0.3">
      <c r="A36" s="125">
        <f t="shared" si="3"/>
        <v>34</v>
      </c>
      <c r="B36" s="109" t="str">
        <f>IF($A36&gt;Kalendarium!$A$380,"",VLOOKUP($A36,Kalendarium!$A$2:$L$379,2,FALSE))</f>
        <v>R</v>
      </c>
      <c r="C36" s="146" t="str">
        <f>IF($A36&gt;Kalendarium!$A$380,"",VLOOKUP($A36,Kalendarium!$A$2:$L$379,3,FALSE))</f>
        <v>B</v>
      </c>
      <c r="D36" s="135" t="str">
        <f>IF($A36&gt;Kalendarium!$A$380,"",IF(VLOOKUP($A36,Kalendarium!$A$2:$L$379,4,FALSE)=0,"",VLOOKUP($A36,Kalendarium!$A$2:$L$379,4,FALSE)))</f>
        <v/>
      </c>
      <c r="E36" s="113" t="str">
        <f>IF($A36&gt;Kalendarium!$A$380,"",VLOOKUP($A36,Kalendarium!$A$2:$L$379,6,FALSE))</f>
        <v/>
      </c>
      <c r="F36" s="110">
        <f>IF($A36&gt;Kalendarium!$A$380,"",VLOOKUP($A36,Kalendarium!$A$2:$L$379,8,FALSE))</f>
        <v>45834</v>
      </c>
      <c r="G36" s="109" t="str">
        <f>IF($A36&gt;Kalendarium!$A$380,"",VLOOKUP($A36,Kalendarium!$A$2:$L$379,10,FALSE))</f>
        <v>Burggraben</v>
      </c>
      <c r="H36" s="112" t="str">
        <f>IF($A36&gt;Kalendarium!$A$380,"",IF(VLOOKUP($A36,Kalendarium!$A$2:$L$379,11,FALSE)=0,"",VLOOKUP($A36,Kalendarium!$A$2:$L$379,11,FALSE)))</f>
        <v>BF</v>
      </c>
      <c r="I36" s="126" t="str">
        <f>IF($A36&gt;Kalendarium!$A$380,"",IF(VLOOKUP($A36,Kalendarium!$A$2:$L$379,12,FALSE)=0,"",VLOOKUP($A36,Kalendarium!$A$2:$L$379,12,FALSE)))</f>
        <v/>
      </c>
    </row>
    <row r="37" spans="1:9" x14ac:dyDescent="0.3">
      <c r="A37" s="125">
        <f t="shared" si="3"/>
        <v>35</v>
      </c>
      <c r="B37" s="109" t="str">
        <f>IF($A37&gt;Kalendarium!$A$380,"",VLOOKUP($A37,Kalendarium!$A$2:$L$379,2,FALSE))</f>
        <v>R</v>
      </c>
      <c r="C37" s="146" t="str">
        <f>IF($A37&gt;Kalendarium!$A$380,"",VLOOKUP($A37,Kalendarium!$A$2:$L$379,3,FALSE))</f>
        <v>B</v>
      </c>
      <c r="D37" s="135" t="str">
        <f>IF($A37&gt;Kalendarium!$A$380,"",IF(VLOOKUP($A37,Kalendarium!$A$2:$L$379,4,FALSE)=0,"",VLOOKUP($A37,Kalendarium!$A$2:$L$379,4,FALSE)))</f>
        <v/>
      </c>
      <c r="E37" s="113" t="str">
        <f>IF($A37&gt;Kalendarium!$A$380,"",VLOOKUP($A37,Kalendarium!$A$2:$L$379,6,FALSE))</f>
        <v/>
      </c>
      <c r="F37" s="110">
        <f>IF($A37&gt;Kalendarium!$A$380,"",VLOOKUP($A37,Kalendarium!$A$2:$L$379,8,FALSE))</f>
        <v>45841</v>
      </c>
      <c r="G37" s="109" t="str">
        <f>IF($A37&gt;Kalendarium!$A$380,"",VLOOKUP($A37,Kalendarium!$A$2:$L$379,10,FALSE))</f>
        <v>Burggraben</v>
      </c>
      <c r="H37" s="112" t="str">
        <f>IF($A37&gt;Kalendarium!$A$380,"",IF(VLOOKUP($A37,Kalendarium!$A$2:$L$379,11,FALSE)=0,"",VLOOKUP($A37,Kalendarium!$A$2:$L$379,11,FALSE)))</f>
        <v>GR</v>
      </c>
      <c r="I37" s="126" t="str">
        <f>IF($A37&gt;Kalendarium!$A$380,"",IF(VLOOKUP($A37,Kalendarium!$A$2:$L$379,12,FALSE)=0,"",VLOOKUP($A37,Kalendarium!$A$2:$L$379,12,FALSE)))</f>
        <v/>
      </c>
    </row>
    <row r="38" spans="1:9" x14ac:dyDescent="0.3">
      <c r="A38" s="125">
        <f t="shared" si="3"/>
        <v>36</v>
      </c>
      <c r="B38" s="109" t="str">
        <f>IF($A38&gt;Kalendarium!$A$380,"",VLOOKUP($A38,Kalendarium!$A$2:$L$379,2,FALSE))</f>
        <v>R</v>
      </c>
      <c r="C38" s="146">
        <f>IF($A38&gt;Kalendarium!$A$380,"",VLOOKUP($A38,Kalendarium!$A$2:$L$379,3,FALSE))</f>
        <v>0</v>
      </c>
      <c r="D38" s="135" t="str">
        <f>IF($A38&gt;Kalendarium!$A$380,"",IF(VLOOKUP($A38,Kalendarium!$A$2:$L$379,4,FALSE)=0,"",VLOOKUP($A38,Kalendarium!$A$2:$L$379,4,FALSE)))</f>
        <v/>
      </c>
      <c r="E38" s="113" t="str">
        <f>IF($A38&gt;Kalendarium!$A$380,"",VLOOKUP($A38,Kalendarium!$A$2:$L$379,6,FALSE))</f>
        <v/>
      </c>
      <c r="F38" s="110">
        <f>IF($A38&gt;Kalendarium!$A$380,"",VLOOKUP($A38,Kalendarium!$A$2:$L$379,8,FALSE))</f>
        <v>45842</v>
      </c>
      <c r="G38" s="109" t="str">
        <f>IF($A38&gt;Kalendarium!$A$380,"",VLOOKUP($A38,Kalendarium!$A$2:$L$379,10,FALSE))</f>
        <v/>
      </c>
      <c r="H38" s="112" t="str">
        <f>IF($A38&gt;Kalendarium!$A$380,"",IF(VLOOKUP($A38,Kalendarium!$A$2:$L$379,11,FALSE)=0,"",VLOOKUP($A38,Kalendarium!$A$2:$L$379,11,FALSE)))</f>
        <v/>
      </c>
      <c r="I38" s="126" t="str">
        <f>IF($A38&gt;Kalendarium!$A$380,"",IF(VLOOKUP($A38,Kalendarium!$A$2:$L$379,12,FALSE)=0,"",VLOOKUP($A38,Kalendarium!$A$2:$L$379,12,FALSE)))</f>
        <v/>
      </c>
    </row>
    <row r="39" spans="1:9" x14ac:dyDescent="0.3">
      <c r="A39" s="125">
        <f t="shared" si="3"/>
        <v>37</v>
      </c>
      <c r="B39" s="109" t="str">
        <f>IF($A39&gt;Kalendarium!$A$380,"",VLOOKUP($A39,Kalendarium!$A$2:$L$379,2,FALSE))</f>
        <v>R</v>
      </c>
      <c r="C39" s="146">
        <f>IF($A39&gt;Kalendarium!$A$380,"",VLOOKUP($A39,Kalendarium!$A$2:$L$379,3,FALSE))</f>
        <v>0</v>
      </c>
      <c r="D39" s="135" t="str">
        <f>IF($A39&gt;Kalendarium!$A$380,"",IF(VLOOKUP($A39,Kalendarium!$A$2:$L$379,4,FALSE)=0,"",VLOOKUP($A39,Kalendarium!$A$2:$L$379,4,FALSE)))</f>
        <v>F</v>
      </c>
      <c r="E39" s="113" t="str">
        <f>IF($A39&gt;Kalendarium!$A$380,"",VLOOKUP($A39,Kalendarium!$A$2:$L$379,6,FALSE))</f>
        <v/>
      </c>
      <c r="F39" s="110">
        <f>IF($A39&gt;Kalendarium!$A$380,"",VLOOKUP($A39,Kalendarium!$A$2:$L$379,8,FALSE))</f>
        <v>45843</v>
      </c>
      <c r="G39" s="109" t="str">
        <f>IF($A39&gt;Kalendarium!$A$380,"",VLOOKUP($A39,Kalendarium!$A$2:$L$379,10,FALSE))</f>
        <v>Mittelalterfest in Mauterndorf</v>
      </c>
      <c r="H39" s="112" t="str">
        <f>IF($A39&gt;Kalendarium!$A$380,"",IF(VLOOKUP($A39,Kalendarium!$A$2:$L$379,11,FALSE)=0,"",VLOOKUP($A39,Kalendarium!$A$2:$L$379,11,FALSE)))</f>
        <v/>
      </c>
      <c r="I39" s="126" t="str">
        <f>IF($A39&gt;Kalendarium!$A$380,"",IF(VLOOKUP($A39,Kalendarium!$A$2:$L$379,12,FALSE)=0,"",VLOOKUP($A39,Kalendarium!$A$2:$L$379,12,FALSE)))</f>
        <v/>
      </c>
    </row>
    <row r="40" spans="1:9" x14ac:dyDescent="0.3">
      <c r="A40" s="125">
        <f t="shared" si="3"/>
        <v>38</v>
      </c>
      <c r="B40" s="109" t="str">
        <f>IF($A40&gt;Kalendarium!$A$380,"",VLOOKUP($A40,Kalendarium!$A$2:$L$379,2,FALSE))</f>
        <v>R</v>
      </c>
      <c r="C40" s="146">
        <f>IF($A40&gt;Kalendarium!$A$380,"",VLOOKUP($A40,Kalendarium!$A$2:$L$379,3,FALSE))</f>
        <v>0</v>
      </c>
      <c r="D40" s="135" t="str">
        <f>IF($A40&gt;Kalendarium!$A$380,"",IF(VLOOKUP($A40,Kalendarium!$A$2:$L$379,4,FALSE)=0,"",VLOOKUP($A40,Kalendarium!$A$2:$L$379,4,FALSE)))</f>
        <v>F</v>
      </c>
      <c r="E40" s="113" t="str">
        <f>IF($A40&gt;Kalendarium!$A$380,"",VLOOKUP($A40,Kalendarium!$A$2:$L$379,6,FALSE))</f>
        <v/>
      </c>
      <c r="F40" s="110">
        <f>IF($A40&gt;Kalendarium!$A$380,"",VLOOKUP($A40,Kalendarium!$A$2:$L$379,8,FALSE))</f>
        <v>45844</v>
      </c>
      <c r="G40" s="109" t="str">
        <f>IF($A40&gt;Kalendarium!$A$380,"",VLOOKUP($A40,Kalendarium!$A$2:$L$379,10,FALSE))</f>
        <v>Mittelalterfest in Mauterndorf</v>
      </c>
      <c r="H40" s="112" t="str">
        <f>IF($A40&gt;Kalendarium!$A$380,"",IF(VLOOKUP($A40,Kalendarium!$A$2:$L$379,11,FALSE)=0,"",VLOOKUP($A40,Kalendarium!$A$2:$L$379,11,FALSE)))</f>
        <v/>
      </c>
      <c r="I40" s="126" t="str">
        <f>IF($A40&gt;Kalendarium!$A$380,"",IF(VLOOKUP($A40,Kalendarium!$A$2:$L$379,12,FALSE)=0,"",VLOOKUP($A40,Kalendarium!$A$2:$L$379,12,FALSE)))</f>
        <v/>
      </c>
    </row>
    <row r="41" spans="1:9" x14ac:dyDescent="0.3">
      <c r="A41" s="125">
        <f t="shared" si="3"/>
        <v>39</v>
      </c>
      <c r="B41" s="109" t="str">
        <f>IF($A41&gt;Kalendarium!$A$380,"",VLOOKUP($A41,Kalendarium!$A$2:$L$379,2,FALSE))</f>
        <v>R</v>
      </c>
      <c r="C41" s="146" t="str">
        <f>IF($A41&gt;Kalendarium!$A$380,"",VLOOKUP($A41,Kalendarium!$A$2:$L$379,3,FALSE))</f>
        <v>B</v>
      </c>
      <c r="D41" s="135" t="str">
        <f>IF($A41&gt;Kalendarium!$A$380,"",IF(VLOOKUP($A41,Kalendarium!$A$2:$L$379,4,FALSE)=0,"",VLOOKUP($A41,Kalendarium!$A$2:$L$379,4,FALSE)))</f>
        <v/>
      </c>
      <c r="E41" s="113" t="str">
        <f>IF($A41&gt;Kalendarium!$A$380,"",VLOOKUP($A41,Kalendarium!$A$2:$L$379,6,FALSE))</f>
        <v/>
      </c>
      <c r="F41" s="110">
        <f>IF($A41&gt;Kalendarium!$A$380,"",VLOOKUP($A41,Kalendarium!$A$2:$L$379,8,FALSE))</f>
        <v>45848</v>
      </c>
      <c r="G41" s="109" t="str">
        <f>IF($A41&gt;Kalendarium!$A$380,"",VLOOKUP($A41,Kalendarium!$A$2:$L$379,10,FALSE))</f>
        <v>Burggraben</v>
      </c>
      <c r="H41" s="112" t="str">
        <f>IF($A41&gt;Kalendarium!$A$380,"",IF(VLOOKUP($A41,Kalendarium!$A$2:$L$379,11,FALSE)=0,"",VLOOKUP($A41,Kalendarium!$A$2:$L$379,11,FALSE)))</f>
        <v>GR</v>
      </c>
      <c r="I41" s="126" t="str">
        <f>IF($A41&gt;Kalendarium!$A$380,"",IF(VLOOKUP($A41,Kalendarium!$A$2:$L$379,12,FALSE)=0,"",VLOOKUP($A41,Kalendarium!$A$2:$L$379,12,FALSE)))</f>
        <v/>
      </c>
    </row>
    <row r="42" spans="1:9" x14ac:dyDescent="0.3">
      <c r="A42" s="125">
        <f t="shared" si="3"/>
        <v>40</v>
      </c>
      <c r="B42" s="109" t="str">
        <f>IF($A42&gt;Kalendarium!$A$380,"",VLOOKUP($A42,Kalendarium!$A$2:$L$379,2,FALSE))</f>
        <v>R</v>
      </c>
      <c r="C42" s="146">
        <f>IF($A42&gt;Kalendarium!$A$380,"",VLOOKUP($A42,Kalendarium!$A$2:$L$379,3,FALSE))</f>
        <v>0</v>
      </c>
      <c r="D42" s="135" t="str">
        <f>IF($A42&gt;Kalendarium!$A$380,"",IF(VLOOKUP($A42,Kalendarium!$A$2:$L$379,4,FALSE)=0,"",VLOOKUP($A42,Kalendarium!$A$2:$L$379,4,FALSE)))</f>
        <v>F</v>
      </c>
      <c r="E42" s="113" t="str">
        <f>IF($A42&gt;Kalendarium!$A$380,"",VLOOKUP($A42,Kalendarium!$A$2:$L$379,6,FALSE))</f>
        <v/>
      </c>
      <c r="F42" s="110">
        <f>IF($A42&gt;Kalendarium!$A$380,"",VLOOKUP($A42,Kalendarium!$A$2:$L$379,8,FALSE))</f>
        <v>45849</v>
      </c>
      <c r="G42" s="109" t="str">
        <f>IF($A42&gt;Kalendarium!$A$380,"",VLOOKUP($A42,Kalendarium!$A$2:$L$379,10,FALSE))</f>
        <v>OMCCT Stiftungsfest in Landshut</v>
      </c>
      <c r="H42" s="112" t="str">
        <f>IF($A42&gt;Kalendarium!$A$380,"",IF(VLOOKUP($A42,Kalendarium!$A$2:$L$379,11,FALSE)=0,"",VLOOKUP($A42,Kalendarium!$A$2:$L$379,11,FALSE)))</f>
        <v/>
      </c>
      <c r="I42" s="126" t="str">
        <f>IF($A42&gt;Kalendarium!$A$380,"",IF(VLOOKUP($A42,Kalendarium!$A$2:$L$379,12,FALSE)=0,"",VLOOKUP($A42,Kalendarium!$A$2:$L$379,12,FALSE)))</f>
        <v/>
      </c>
    </row>
    <row r="43" spans="1:9" x14ac:dyDescent="0.3">
      <c r="A43" s="125">
        <f t="shared" si="3"/>
        <v>41</v>
      </c>
      <c r="B43" s="109" t="str">
        <f>IF($A43&gt;Kalendarium!$A$380,"",VLOOKUP($A43,Kalendarium!$A$2:$L$379,2,FALSE))</f>
        <v>R</v>
      </c>
      <c r="C43" s="146">
        <f>IF($A43&gt;Kalendarium!$A$380,"",VLOOKUP($A43,Kalendarium!$A$2:$L$379,3,FALSE))</f>
        <v>0</v>
      </c>
      <c r="D43" s="135" t="str">
        <f>IF($A43&gt;Kalendarium!$A$380,"",IF(VLOOKUP($A43,Kalendarium!$A$2:$L$379,4,FALSE)=0,"",VLOOKUP($A43,Kalendarium!$A$2:$L$379,4,FALSE)))</f>
        <v>F</v>
      </c>
      <c r="E43" s="113" t="str">
        <f>IF($A43&gt;Kalendarium!$A$380,"",VLOOKUP($A43,Kalendarium!$A$2:$L$379,6,FALSE))</f>
        <v/>
      </c>
      <c r="F43" s="110">
        <f>IF($A43&gt;Kalendarium!$A$380,"",VLOOKUP($A43,Kalendarium!$A$2:$L$379,8,FALSE))</f>
        <v>45850</v>
      </c>
      <c r="G43" s="109" t="str">
        <f>IF($A43&gt;Kalendarium!$A$380,"",VLOOKUP($A43,Kalendarium!$A$2:$L$379,10,FALSE))</f>
        <v>OMCCT Stiftungsfest in Landshut</v>
      </c>
      <c r="H43" s="112" t="str">
        <f>IF($A43&gt;Kalendarium!$A$380,"",IF(VLOOKUP($A43,Kalendarium!$A$2:$L$379,11,FALSE)=0,"",VLOOKUP($A43,Kalendarium!$A$2:$L$379,11,FALSE)))</f>
        <v/>
      </c>
      <c r="I43" s="126" t="str">
        <f>IF($A43&gt;Kalendarium!$A$380,"",IF(VLOOKUP($A43,Kalendarium!$A$2:$L$379,12,FALSE)=0,"",VLOOKUP($A43,Kalendarium!$A$2:$L$379,12,FALSE)))</f>
        <v/>
      </c>
    </row>
    <row r="44" spans="1:9" x14ac:dyDescent="0.3">
      <c r="A44" s="125">
        <f t="shared" si="3"/>
        <v>42</v>
      </c>
      <c r="B44" s="109" t="str">
        <f>IF($A44&gt;Kalendarium!$A$380,"",VLOOKUP($A44,Kalendarium!$A$2:$L$379,2,FALSE))</f>
        <v>R</v>
      </c>
      <c r="C44" s="146">
        <f>IF($A44&gt;Kalendarium!$A$380,"",VLOOKUP($A44,Kalendarium!$A$2:$L$379,3,FALSE))</f>
        <v>0</v>
      </c>
      <c r="D44" s="135" t="str">
        <f>IF($A44&gt;Kalendarium!$A$380,"",IF(VLOOKUP($A44,Kalendarium!$A$2:$L$379,4,FALSE)=0,"",VLOOKUP($A44,Kalendarium!$A$2:$L$379,4,FALSE)))</f>
        <v>F</v>
      </c>
      <c r="E44" s="113" t="str">
        <f>IF($A44&gt;Kalendarium!$A$380,"",VLOOKUP($A44,Kalendarium!$A$2:$L$379,6,FALSE))</f>
        <v/>
      </c>
      <c r="F44" s="110">
        <f>IF($A44&gt;Kalendarium!$A$380,"",VLOOKUP($A44,Kalendarium!$A$2:$L$379,8,FALSE))</f>
        <v>45851</v>
      </c>
      <c r="G44" s="109" t="str">
        <f>IF($A44&gt;Kalendarium!$A$380,"",VLOOKUP($A44,Kalendarium!$A$2:$L$379,10,FALSE))</f>
        <v>OMCCT Stiftungsfest in Landshut</v>
      </c>
      <c r="H44" s="112" t="str">
        <f>IF($A44&gt;Kalendarium!$A$380,"",IF(VLOOKUP($A44,Kalendarium!$A$2:$L$379,11,FALSE)=0,"",VLOOKUP($A44,Kalendarium!$A$2:$L$379,11,FALSE)))</f>
        <v/>
      </c>
      <c r="I44" s="126" t="str">
        <f>IF($A44&gt;Kalendarium!$A$380,"",IF(VLOOKUP($A44,Kalendarium!$A$2:$L$379,12,FALSE)=0,"",VLOOKUP($A44,Kalendarium!$A$2:$L$379,12,FALSE)))</f>
        <v/>
      </c>
    </row>
    <row r="45" spans="1:9" x14ac:dyDescent="0.3">
      <c r="A45" s="125">
        <f t="shared" si="3"/>
        <v>43</v>
      </c>
      <c r="B45" s="109" t="str">
        <f>IF($A45&gt;Kalendarium!$A$380,"",VLOOKUP($A45,Kalendarium!$A$2:$L$379,2,FALSE))</f>
        <v>R</v>
      </c>
      <c r="C45" s="146" t="str">
        <f>IF($A45&gt;Kalendarium!$A$380,"",VLOOKUP($A45,Kalendarium!$A$2:$L$379,3,FALSE))</f>
        <v>B</v>
      </c>
      <c r="D45" s="135" t="str">
        <f>IF($A45&gt;Kalendarium!$A$380,"",IF(VLOOKUP($A45,Kalendarium!$A$2:$L$379,4,FALSE)=0,"",VLOOKUP($A45,Kalendarium!$A$2:$L$379,4,FALSE)))</f>
        <v/>
      </c>
      <c r="E45" s="113" t="str">
        <f>IF($A45&gt;Kalendarium!$A$380,"",VLOOKUP($A45,Kalendarium!$A$2:$L$379,6,FALSE))</f>
        <v/>
      </c>
      <c r="F45" s="110">
        <f>IF($A45&gt;Kalendarium!$A$380,"",VLOOKUP($A45,Kalendarium!$A$2:$L$379,8,FALSE))</f>
        <v>45855</v>
      </c>
      <c r="G45" s="109" t="str">
        <f>IF($A45&gt;Kalendarium!$A$380,"",VLOOKUP($A45,Kalendarium!$A$2:$L$379,10,FALSE))</f>
        <v>Burggraben</v>
      </c>
      <c r="H45" s="112" t="str">
        <f>IF($A45&gt;Kalendarium!$A$380,"",IF(VLOOKUP($A45,Kalendarium!$A$2:$L$379,11,FALSE)=0,"",VLOOKUP($A45,Kalendarium!$A$2:$L$379,11,FALSE)))</f>
        <v>AK</v>
      </c>
      <c r="I45" s="126" t="str">
        <f>IF($A45&gt;Kalendarium!$A$380,"",IF(VLOOKUP($A45,Kalendarium!$A$2:$L$379,12,FALSE)=0,"",VLOOKUP($A45,Kalendarium!$A$2:$L$379,12,FALSE)))</f>
        <v/>
      </c>
    </row>
    <row r="46" spans="1:9" x14ac:dyDescent="0.3">
      <c r="A46" s="125">
        <f t="shared" si="3"/>
        <v>44</v>
      </c>
      <c r="B46" s="109" t="str">
        <f>IF($A46&gt;Kalendarium!$A$380,"",VLOOKUP($A46,Kalendarium!$A$2:$L$379,2,FALSE))</f>
        <v>R</v>
      </c>
      <c r="C46" s="146">
        <f>IF($A46&gt;Kalendarium!$A$380,"",VLOOKUP($A46,Kalendarium!$A$2:$L$379,3,FALSE))</f>
        <v>0</v>
      </c>
      <c r="D46" s="135" t="str">
        <f>IF($A46&gt;Kalendarium!$A$380,"",IF(VLOOKUP($A46,Kalendarium!$A$2:$L$379,4,FALSE)=0,"",VLOOKUP($A46,Kalendarium!$A$2:$L$379,4,FALSE)))</f>
        <v>F</v>
      </c>
      <c r="E46" s="113" t="str">
        <f>IF($A46&gt;Kalendarium!$A$380,"",VLOOKUP($A46,Kalendarium!$A$2:$L$379,6,FALSE))</f>
        <v/>
      </c>
      <c r="F46" s="110">
        <f>IF($A46&gt;Kalendarium!$A$380,"",VLOOKUP($A46,Kalendarium!$A$2:$L$379,8,FALSE))</f>
        <v>45856</v>
      </c>
      <c r="G46" s="109" t="str">
        <f>IF($A46&gt;Kalendarium!$A$380,"",VLOOKUP($A46,Kalendarium!$A$2:$L$379,10,FALSE))</f>
        <v>32. Stiftungsfestkapitel auf Burg CAPRUN</v>
      </c>
      <c r="H46" s="112" t="str">
        <f>IF($A46&gt;Kalendarium!$A$380,"",IF(VLOOKUP($A46,Kalendarium!$A$2:$L$379,11,FALSE)=0,"",VLOOKUP($A46,Kalendarium!$A$2:$L$379,11,FALSE)))</f>
        <v/>
      </c>
      <c r="I46" s="126" t="str">
        <f>IF($A46&gt;Kalendarium!$A$380,"",IF(VLOOKUP($A46,Kalendarium!$A$2:$L$379,12,FALSE)=0,"",VLOOKUP($A46,Kalendarium!$A$2:$L$379,12,FALSE)))</f>
        <v/>
      </c>
    </row>
    <row r="47" spans="1:9" x14ac:dyDescent="0.3">
      <c r="A47" s="125">
        <f t="shared" si="3"/>
        <v>45</v>
      </c>
      <c r="B47" s="109" t="str">
        <f>IF($A47&gt;Kalendarium!$A$380,"",VLOOKUP($A47,Kalendarium!$A$2:$L$379,2,FALSE))</f>
        <v>R</v>
      </c>
      <c r="C47" s="146" t="str">
        <f>IF($A47&gt;Kalendarium!$A$380,"",VLOOKUP($A47,Kalendarium!$A$2:$L$379,3,FALSE))</f>
        <v>B</v>
      </c>
      <c r="D47" s="135" t="str">
        <f>IF($A47&gt;Kalendarium!$A$380,"",IF(VLOOKUP($A47,Kalendarium!$A$2:$L$379,4,FALSE)=0,"",VLOOKUP($A47,Kalendarium!$A$2:$L$379,4,FALSE)))</f>
        <v/>
      </c>
      <c r="E47" s="113" t="str">
        <f>IF($A47&gt;Kalendarium!$A$380,"",VLOOKUP($A47,Kalendarium!$A$2:$L$379,6,FALSE))</f>
        <v/>
      </c>
      <c r="F47" s="110">
        <f>IF($A47&gt;Kalendarium!$A$380,"",VLOOKUP($A47,Kalendarium!$A$2:$L$379,8,FALSE))</f>
        <v>45863</v>
      </c>
      <c r="G47" s="109" t="str">
        <f>IF($A47&gt;Kalendarium!$A$380,"",VLOOKUP($A47,Kalendarium!$A$2:$L$379,10,FALSE))</f>
        <v>BG bei Freisaal; 70er von Gertrude mit Openend; 09:00 bis 21:00 Uhr!</v>
      </c>
      <c r="H47" s="112" t="str">
        <f>IF($A47&gt;Kalendarium!$A$380,"",IF(VLOOKUP($A47,Kalendarium!$A$2:$L$379,11,FALSE)=0,"",VLOOKUP($A47,Kalendarium!$A$2:$L$379,11,FALSE)))</f>
        <v/>
      </c>
      <c r="I47" s="126" t="str">
        <f>IF($A47&gt;Kalendarium!$A$380,"",IF(VLOOKUP($A47,Kalendarium!$A$2:$L$379,12,FALSE)=0,"",VLOOKUP($A47,Kalendarium!$A$2:$L$379,12,FALSE)))</f>
        <v>GF</v>
      </c>
    </row>
    <row r="48" spans="1:9" x14ac:dyDescent="0.3">
      <c r="A48" s="125">
        <f t="shared" si="3"/>
        <v>46</v>
      </c>
      <c r="B48" s="109" t="str">
        <f>IF($A48&gt;Kalendarium!$A$380,"",VLOOKUP($A48,Kalendarium!$A$2:$L$379,2,FALSE))</f>
        <v>R</v>
      </c>
      <c r="C48" s="146" t="str">
        <f>IF($A48&gt;Kalendarium!$A$380,"",VLOOKUP($A48,Kalendarium!$A$2:$L$379,3,FALSE))</f>
        <v>F</v>
      </c>
      <c r="D48" s="135" t="str">
        <f>IF($A48&gt;Kalendarium!$A$380,"",IF(VLOOKUP($A48,Kalendarium!$A$2:$L$379,4,FALSE)=0,"",VLOOKUP($A48,Kalendarium!$A$2:$L$379,4,FALSE)))</f>
        <v/>
      </c>
      <c r="E48" s="113" t="str">
        <f>IF($A48&gt;Kalendarium!$A$380,"",VLOOKUP($A48,Kalendarium!$A$2:$L$379,6,FALSE))</f>
        <v/>
      </c>
      <c r="F48" s="110">
        <f>IF($A48&gt;Kalendarium!$A$380,"",VLOOKUP($A48,Kalendarium!$A$2:$L$379,8,FALSE))</f>
        <v>45864</v>
      </c>
      <c r="G48" s="109" t="str">
        <f>IF($A48&gt;Kalendarium!$A$380,"",VLOOKUP($A48,Kalendarium!$A$2:$L$379,10,FALSE))</f>
        <v>Sommerfest Gutrater Tafelrunde Hallein; Kirchenwirt Puch 18:00</v>
      </c>
      <c r="H48" s="112" t="str">
        <f>IF($A48&gt;Kalendarium!$A$380,"",IF(VLOOKUP($A48,Kalendarium!$A$2:$L$379,11,FALSE)=0,"",VLOOKUP($A48,Kalendarium!$A$2:$L$379,11,FALSE)))</f>
        <v/>
      </c>
      <c r="I48" s="126" t="str">
        <f>IF($A48&gt;Kalendarium!$A$380,"",IF(VLOOKUP($A48,Kalendarium!$A$2:$L$379,12,FALSE)=0,"",VLOOKUP($A48,Kalendarium!$A$2:$L$379,12,FALSE)))</f>
        <v/>
      </c>
    </row>
    <row r="49" spans="1:9" x14ac:dyDescent="0.3">
      <c r="A49" s="125">
        <f t="shared" si="3"/>
        <v>47</v>
      </c>
      <c r="B49" s="109" t="str">
        <f>IF($A49&gt;Kalendarium!$A$380,"",VLOOKUP($A49,Kalendarium!$A$2:$L$379,2,FALSE))</f>
        <v>R</v>
      </c>
      <c r="C49" s="146" t="str">
        <f>IF($A49&gt;Kalendarium!$A$380,"",VLOOKUP($A49,Kalendarium!$A$2:$L$379,3,FALSE))</f>
        <v>B</v>
      </c>
      <c r="D49" s="135" t="str">
        <f>IF($A49&gt;Kalendarium!$A$380,"",IF(VLOOKUP($A49,Kalendarium!$A$2:$L$379,4,FALSE)=0,"",VLOOKUP($A49,Kalendarium!$A$2:$L$379,4,FALSE)))</f>
        <v/>
      </c>
      <c r="E49" s="113" t="str">
        <f>IF($A49&gt;Kalendarium!$A$380,"",VLOOKUP($A49,Kalendarium!$A$2:$L$379,6,FALSE))</f>
        <v/>
      </c>
      <c r="F49" s="110">
        <f>IF($A49&gt;Kalendarium!$A$380,"",VLOOKUP($A49,Kalendarium!$A$2:$L$379,8,FALSE))</f>
        <v>45869</v>
      </c>
      <c r="G49" s="109" t="str">
        <f>IF($A49&gt;Kalendarium!$A$380,"",VLOOKUP($A49,Kalendarium!$A$2:$L$379,10,FALSE))</f>
        <v>Burggraben</v>
      </c>
      <c r="H49" s="112" t="str">
        <f>IF($A49&gt;Kalendarium!$A$380,"",IF(VLOOKUP($A49,Kalendarium!$A$2:$L$379,11,FALSE)=0,"",VLOOKUP($A49,Kalendarium!$A$2:$L$379,11,FALSE)))</f>
        <v>FK</v>
      </c>
      <c r="I49" s="126" t="str">
        <f>IF($A49&gt;Kalendarium!$A$380,"",IF(VLOOKUP($A49,Kalendarium!$A$2:$L$379,12,FALSE)=0,"",VLOOKUP($A49,Kalendarium!$A$2:$L$379,12,FALSE)))</f>
        <v/>
      </c>
    </row>
    <row r="50" spans="1:9" x14ac:dyDescent="0.3">
      <c r="A50" s="125">
        <f t="shared" si="3"/>
        <v>48</v>
      </c>
      <c r="B50" s="109" t="str">
        <f>IF($A50&gt;Kalendarium!$A$380,"",VLOOKUP($A50,Kalendarium!$A$2:$L$379,2,FALSE))</f>
        <v>R</v>
      </c>
      <c r="C50" s="146" t="str">
        <f>IF($A50&gt;Kalendarium!$A$380,"",VLOOKUP($A50,Kalendarium!$A$2:$L$379,3,FALSE))</f>
        <v>B</v>
      </c>
      <c r="D50" s="135" t="str">
        <f>IF($A50&gt;Kalendarium!$A$380,"",IF(VLOOKUP($A50,Kalendarium!$A$2:$L$379,4,FALSE)=0,"",VLOOKUP($A50,Kalendarium!$A$2:$L$379,4,FALSE)))</f>
        <v/>
      </c>
      <c r="E50" s="113" t="str">
        <f>IF($A50&gt;Kalendarium!$A$380,"",VLOOKUP($A50,Kalendarium!$A$2:$L$379,6,FALSE))</f>
        <v/>
      </c>
      <c r="F50" s="110">
        <f>IF($A50&gt;Kalendarium!$A$380,"",VLOOKUP($A50,Kalendarium!$A$2:$L$379,8,FALSE))</f>
        <v>45876</v>
      </c>
      <c r="G50" s="109" t="str">
        <f>IF($A50&gt;Kalendarium!$A$380,"",VLOOKUP($A50,Kalendarium!$A$2:$L$379,10,FALSE))</f>
        <v>Burggraben</v>
      </c>
      <c r="H50" s="112" t="str">
        <f>IF($A50&gt;Kalendarium!$A$380,"",IF(VLOOKUP($A50,Kalendarium!$A$2:$L$379,11,FALSE)=0,"",VLOOKUP($A50,Kalendarium!$A$2:$L$379,11,FALSE)))</f>
        <v>FK</v>
      </c>
      <c r="I50" s="126" t="str">
        <f>IF($A50&gt;Kalendarium!$A$380,"",IF(VLOOKUP($A50,Kalendarium!$A$2:$L$379,12,FALSE)=0,"",VLOOKUP($A50,Kalendarium!$A$2:$L$379,12,FALSE)))</f>
        <v/>
      </c>
    </row>
    <row r="51" spans="1:9" x14ac:dyDescent="0.3">
      <c r="A51" s="125">
        <f t="shared" si="3"/>
        <v>49</v>
      </c>
      <c r="B51" s="109" t="str">
        <f>IF($A51&gt;Kalendarium!$A$380,"",VLOOKUP($A51,Kalendarium!$A$2:$L$379,2,FALSE))</f>
        <v>R</v>
      </c>
      <c r="C51" s="146">
        <f>IF($A51&gt;Kalendarium!$A$380,"",VLOOKUP($A51,Kalendarium!$A$2:$L$379,3,FALSE))</f>
        <v>0</v>
      </c>
      <c r="D51" s="135" t="str">
        <f>IF($A51&gt;Kalendarium!$A$380,"",IF(VLOOKUP($A51,Kalendarium!$A$2:$L$379,4,FALSE)=0,"",VLOOKUP($A51,Kalendarium!$A$2:$L$379,4,FALSE)))</f>
        <v>F</v>
      </c>
      <c r="E51" s="113" t="str">
        <f>IF($A51&gt;Kalendarium!$A$380,"",VLOOKUP($A51,Kalendarium!$A$2:$L$379,6,FALSE))</f>
        <v/>
      </c>
      <c r="F51" s="110">
        <f>IF($A51&gt;Kalendarium!$A$380,"",VLOOKUP($A51,Kalendarium!$A$2:$L$379,8,FALSE))</f>
        <v>45877</v>
      </c>
      <c r="G51" s="109" t="str">
        <f>IF($A51&gt;Kalendarium!$A$380,"",VLOOKUP($A51,Kalendarium!$A$2:$L$379,10,FALSE))</f>
        <v>Musizieren am Altenschneeberg</v>
      </c>
      <c r="H51" s="112" t="str">
        <f>IF($A51&gt;Kalendarium!$A$380,"",IF(VLOOKUP($A51,Kalendarium!$A$2:$L$379,11,FALSE)=0,"",VLOOKUP($A51,Kalendarium!$A$2:$L$379,11,FALSE)))</f>
        <v/>
      </c>
      <c r="I51" s="126" t="str">
        <f>IF($A51&gt;Kalendarium!$A$380,"",IF(VLOOKUP($A51,Kalendarium!$A$2:$L$379,12,FALSE)=0,"",VLOOKUP($A51,Kalendarium!$A$2:$L$379,12,FALSE)))</f>
        <v/>
      </c>
    </row>
    <row r="52" spans="1:9" x14ac:dyDescent="0.3">
      <c r="A52" s="125">
        <f t="shared" si="3"/>
        <v>50</v>
      </c>
      <c r="B52" s="109" t="str">
        <f>IF($A52&gt;Kalendarium!$A$380,"",VLOOKUP($A52,Kalendarium!$A$2:$L$379,2,FALSE))</f>
        <v>R</v>
      </c>
      <c r="C52" s="146">
        <f>IF($A52&gt;Kalendarium!$A$380,"",VLOOKUP($A52,Kalendarium!$A$2:$L$379,3,FALSE))</f>
        <v>0</v>
      </c>
      <c r="D52" s="135" t="str">
        <f>IF($A52&gt;Kalendarium!$A$380,"",IF(VLOOKUP($A52,Kalendarium!$A$2:$L$379,4,FALSE)=0,"",VLOOKUP($A52,Kalendarium!$A$2:$L$379,4,FALSE)))</f>
        <v>F</v>
      </c>
      <c r="E52" s="113" t="str">
        <f>IF($A52&gt;Kalendarium!$A$380,"",VLOOKUP($A52,Kalendarium!$A$2:$L$379,6,FALSE))</f>
        <v/>
      </c>
      <c r="F52" s="110">
        <f>IF($A52&gt;Kalendarium!$A$380,"",VLOOKUP($A52,Kalendarium!$A$2:$L$379,8,FALSE))</f>
        <v>45878</v>
      </c>
      <c r="G52" s="109" t="str">
        <f>IF($A52&gt;Kalendarium!$A$380,"",VLOOKUP($A52,Kalendarium!$A$2:$L$379,10,FALSE))</f>
        <v>Landesgartenschau, Drachenfestspiele in Vurthe</v>
      </c>
      <c r="H52" s="112" t="str">
        <f>IF($A52&gt;Kalendarium!$A$380,"",IF(VLOOKUP($A52,Kalendarium!$A$2:$L$379,11,FALSE)=0,"",VLOOKUP($A52,Kalendarium!$A$2:$L$379,11,FALSE)))</f>
        <v/>
      </c>
      <c r="I52" s="126" t="str">
        <f>IF($A52&gt;Kalendarium!$A$380,"",IF(VLOOKUP($A52,Kalendarium!$A$2:$L$379,12,FALSE)=0,"",VLOOKUP($A52,Kalendarium!$A$2:$L$379,12,FALSE)))</f>
        <v/>
      </c>
    </row>
    <row r="53" spans="1:9" x14ac:dyDescent="0.3">
      <c r="A53" s="125">
        <f t="shared" si="3"/>
        <v>51</v>
      </c>
      <c r="B53" s="109" t="str">
        <f>IF($A53&gt;Kalendarium!$A$380,"",VLOOKUP($A53,Kalendarium!$A$2:$L$379,2,FALSE))</f>
        <v>R</v>
      </c>
      <c r="C53" s="146">
        <f>IF($A53&gt;Kalendarium!$A$380,"",VLOOKUP($A53,Kalendarium!$A$2:$L$379,3,FALSE))</f>
        <v>0</v>
      </c>
      <c r="D53" s="135" t="str">
        <f>IF($A53&gt;Kalendarium!$A$380,"",IF(VLOOKUP($A53,Kalendarium!$A$2:$L$379,4,FALSE)=0,"",VLOOKUP($A53,Kalendarium!$A$2:$L$379,4,FALSE)))</f>
        <v>F</v>
      </c>
      <c r="E53" s="113" t="str">
        <f>IF($A53&gt;Kalendarium!$A$380,"",VLOOKUP($A53,Kalendarium!$A$2:$L$379,6,FALSE))</f>
        <v/>
      </c>
      <c r="F53" s="110">
        <f>IF($A53&gt;Kalendarium!$A$380,"",VLOOKUP($A53,Kalendarium!$A$2:$L$379,8,FALSE))</f>
        <v>45879</v>
      </c>
      <c r="G53" s="109" t="str">
        <f>IF($A53&gt;Kalendarium!$A$380,"",VLOOKUP($A53,Kalendarium!$A$2:$L$379,10,FALSE))</f>
        <v>Drachenstichumzug und Grillabend in Vurthe</v>
      </c>
      <c r="H53" s="112" t="str">
        <f>IF($A53&gt;Kalendarium!$A$380,"",IF(VLOOKUP($A53,Kalendarium!$A$2:$L$379,11,FALSE)=0,"",VLOOKUP($A53,Kalendarium!$A$2:$L$379,11,FALSE)))</f>
        <v/>
      </c>
      <c r="I53" s="126" t="str">
        <f>IF($A53&gt;Kalendarium!$A$380,"",IF(VLOOKUP($A53,Kalendarium!$A$2:$L$379,12,FALSE)=0,"",VLOOKUP($A53,Kalendarium!$A$2:$L$379,12,FALSE)))</f>
        <v/>
      </c>
    </row>
    <row r="54" spans="1:9" x14ac:dyDescent="0.3">
      <c r="A54" s="125">
        <f t="shared" si="3"/>
        <v>52</v>
      </c>
      <c r="B54" s="109" t="str">
        <f>IF($A54&gt;Kalendarium!$A$380,"",VLOOKUP($A54,Kalendarium!$A$2:$L$379,2,FALSE))</f>
        <v>R</v>
      </c>
      <c r="C54" s="146" t="str">
        <f>IF($A54&gt;Kalendarium!$A$380,"",VLOOKUP($A54,Kalendarium!$A$2:$L$379,3,FALSE))</f>
        <v>B</v>
      </c>
      <c r="D54" s="135" t="str">
        <f>IF($A54&gt;Kalendarium!$A$380,"",IF(VLOOKUP($A54,Kalendarium!$A$2:$L$379,4,FALSE)=0,"",VLOOKUP($A54,Kalendarium!$A$2:$L$379,4,FALSE)))</f>
        <v/>
      </c>
      <c r="E54" s="113" t="str">
        <f>IF($A54&gt;Kalendarium!$A$380,"",VLOOKUP($A54,Kalendarium!$A$2:$L$379,6,FALSE))</f>
        <v/>
      </c>
      <c r="F54" s="110">
        <f>IF($A54&gt;Kalendarium!$A$380,"",VLOOKUP($A54,Kalendarium!$A$2:$L$379,8,FALSE))</f>
        <v>45883</v>
      </c>
      <c r="G54" s="109" t="str">
        <f>IF($A54&gt;Kalendarium!$A$380,"",VLOOKUP($A54,Kalendarium!$A$2:$L$379,10,FALSE))</f>
        <v>Burggraben</v>
      </c>
      <c r="H54" s="112" t="str">
        <f>IF($A54&gt;Kalendarium!$A$380,"",IF(VLOOKUP($A54,Kalendarium!$A$2:$L$379,11,FALSE)=0,"",VLOOKUP($A54,Kalendarium!$A$2:$L$379,11,FALSE)))</f>
        <v>KJ</v>
      </c>
      <c r="I54" s="126" t="str">
        <f>IF($A54&gt;Kalendarium!$A$380,"",IF(VLOOKUP($A54,Kalendarium!$A$2:$L$379,12,FALSE)=0,"",VLOOKUP($A54,Kalendarium!$A$2:$L$379,12,FALSE)))</f>
        <v/>
      </c>
    </row>
    <row r="55" spans="1:9" x14ac:dyDescent="0.3">
      <c r="A55" s="125">
        <f t="shared" si="3"/>
        <v>53</v>
      </c>
      <c r="B55" s="109" t="str">
        <f>IF($A55&gt;Kalendarium!$A$380,"",VLOOKUP($A55,Kalendarium!$A$2:$L$379,2,FALSE))</f>
        <v>R</v>
      </c>
      <c r="C55" s="146" t="str">
        <f>IF($A55&gt;Kalendarium!$A$380,"",VLOOKUP($A55,Kalendarium!$A$2:$L$379,3,FALSE))</f>
        <v>B</v>
      </c>
      <c r="D55" s="135" t="str">
        <f>IF($A55&gt;Kalendarium!$A$380,"",IF(VLOOKUP($A55,Kalendarium!$A$2:$L$379,4,FALSE)=0,"",VLOOKUP($A55,Kalendarium!$A$2:$L$379,4,FALSE)))</f>
        <v/>
      </c>
      <c r="E55" s="113" t="str">
        <f>IF($A55&gt;Kalendarium!$A$380,"",VLOOKUP($A55,Kalendarium!$A$2:$L$379,6,FALSE))</f>
        <v/>
      </c>
      <c r="F55" s="110">
        <f>IF($A55&gt;Kalendarium!$A$380,"",VLOOKUP($A55,Kalendarium!$A$2:$L$379,8,FALSE))</f>
        <v>45890</v>
      </c>
      <c r="G55" s="109" t="str">
        <f>IF($A55&gt;Kalendarium!$A$380,"",VLOOKUP($A55,Kalendarium!$A$2:$L$379,10,FALSE))</f>
        <v>Burggraben</v>
      </c>
      <c r="H55" s="112" t="str">
        <f>IF($A55&gt;Kalendarium!$A$380,"",IF(VLOOKUP($A55,Kalendarium!$A$2:$L$379,11,FALSE)=0,"",VLOOKUP($A55,Kalendarium!$A$2:$L$379,11,FALSE)))</f>
        <v>KJ</v>
      </c>
      <c r="I55" s="126" t="str">
        <f>IF($A55&gt;Kalendarium!$A$380,"",IF(VLOOKUP($A55,Kalendarium!$A$2:$L$379,12,FALSE)=0,"",VLOOKUP($A55,Kalendarium!$A$2:$L$379,12,FALSE)))</f>
        <v/>
      </c>
    </row>
    <row r="56" spans="1:9" x14ac:dyDescent="0.3">
      <c r="A56" s="125">
        <f t="shared" si="3"/>
        <v>54</v>
      </c>
      <c r="B56" s="109" t="str">
        <f>IF($A56&gt;Kalendarium!$A$380,"",VLOOKUP($A56,Kalendarium!$A$2:$L$379,2,FALSE))</f>
        <v>R</v>
      </c>
      <c r="C56" s="146" t="str">
        <f>IF($A56&gt;Kalendarium!$A$380,"",VLOOKUP($A56,Kalendarium!$A$2:$L$379,3,FALSE))</f>
        <v>B</v>
      </c>
      <c r="D56" s="135" t="str">
        <f>IF($A56&gt;Kalendarium!$A$380,"",IF(VLOOKUP($A56,Kalendarium!$A$2:$L$379,4,FALSE)=0,"",VLOOKUP($A56,Kalendarium!$A$2:$L$379,4,FALSE)))</f>
        <v/>
      </c>
      <c r="E56" s="113" t="str">
        <f>IF($A56&gt;Kalendarium!$A$380,"",VLOOKUP($A56,Kalendarium!$A$2:$L$379,6,FALSE))</f>
        <v/>
      </c>
      <c r="F56" s="110">
        <f>IF($A56&gt;Kalendarium!$A$380,"",VLOOKUP($A56,Kalendarium!$A$2:$L$379,8,FALSE))</f>
        <v>45897</v>
      </c>
      <c r="G56" s="109" t="str">
        <f>IF($A56&gt;Kalendarium!$A$380,"",VLOOKUP($A56,Kalendarium!$A$2:$L$379,10,FALSE))</f>
        <v>Burggraben</v>
      </c>
      <c r="H56" s="112" t="str">
        <f>IF($A56&gt;Kalendarium!$A$380,"",IF(VLOOKUP($A56,Kalendarium!$A$2:$L$379,11,FALSE)=0,"",VLOOKUP($A56,Kalendarium!$A$2:$L$379,11,FALSE)))</f>
        <v>BF</v>
      </c>
      <c r="I56" s="126" t="str">
        <f>IF($A56&gt;Kalendarium!$A$380,"",IF(VLOOKUP($A56,Kalendarium!$A$2:$L$379,12,FALSE)=0,"",VLOOKUP($A56,Kalendarium!$A$2:$L$379,12,FALSE)))</f>
        <v/>
      </c>
    </row>
    <row r="57" spans="1:9" x14ac:dyDescent="0.3">
      <c r="A57" s="125">
        <f t="shared" si="3"/>
        <v>55</v>
      </c>
      <c r="B57" s="109" t="str">
        <f>IF($A57&gt;Kalendarium!$A$380,"",VLOOKUP($A57,Kalendarium!$A$2:$L$379,2,FALSE))</f>
        <v>R</v>
      </c>
      <c r="C57" s="146" t="str">
        <f>IF($A57&gt;Kalendarium!$A$380,"",VLOOKUP($A57,Kalendarium!$A$2:$L$379,3,FALSE))</f>
        <v>B</v>
      </c>
      <c r="D57" s="135" t="str">
        <f>IF($A57&gt;Kalendarium!$A$380,"",IF(VLOOKUP($A57,Kalendarium!$A$2:$L$379,4,FALSE)=0,"",VLOOKUP($A57,Kalendarium!$A$2:$L$379,4,FALSE)))</f>
        <v/>
      </c>
      <c r="E57" s="113" t="str">
        <f>IF($A57&gt;Kalendarium!$A$380,"",VLOOKUP($A57,Kalendarium!$A$2:$L$379,6,FALSE))</f>
        <v/>
      </c>
      <c r="F57" s="110">
        <f>IF($A57&gt;Kalendarium!$A$380,"",VLOOKUP($A57,Kalendarium!$A$2:$L$379,8,FALSE))</f>
        <v>45904</v>
      </c>
      <c r="G57" s="109" t="str">
        <f>IF($A57&gt;Kalendarium!$A$380,"",VLOOKUP($A57,Kalendarium!$A$2:$L$379,10,FALSE))</f>
        <v>Arbeitsburggraben</v>
      </c>
      <c r="H57" s="112" t="str">
        <f>IF($A57&gt;Kalendarium!$A$380,"",IF(VLOOKUP($A57,Kalendarium!$A$2:$L$379,11,FALSE)=0,"",VLOOKUP($A57,Kalendarium!$A$2:$L$379,11,FALSE)))</f>
        <v>BF</v>
      </c>
      <c r="I57" s="126" t="str">
        <f>IF($A57&gt;Kalendarium!$A$380,"",IF(VLOOKUP($A57,Kalendarium!$A$2:$L$379,12,FALSE)=0,"",VLOOKUP($A57,Kalendarium!$A$2:$L$379,12,FALSE)))</f>
        <v/>
      </c>
    </row>
    <row r="58" spans="1:9" x14ac:dyDescent="0.3">
      <c r="A58" s="125">
        <f t="shared" si="3"/>
        <v>56</v>
      </c>
      <c r="B58" s="109" t="str">
        <f>IF($A58&gt;Kalendarium!$A$380,"",VLOOKUP($A58,Kalendarium!$A$2:$L$379,2,FALSE))</f>
        <v>R</v>
      </c>
      <c r="C58" s="146" t="str">
        <f>IF($A58&gt;Kalendarium!$A$380,"",VLOOKUP($A58,Kalendarium!$A$2:$L$379,3,FALSE))</f>
        <v>K</v>
      </c>
      <c r="D58" s="135" t="str">
        <f>IF($A58&gt;Kalendarium!$A$380,"",IF(VLOOKUP($A58,Kalendarium!$A$2:$L$379,4,FALSE)=0,"",VLOOKUP($A58,Kalendarium!$A$2:$L$379,4,FALSE)))</f>
        <v>F</v>
      </c>
      <c r="E58" s="113">
        <f>IF($A58&gt;Kalendarium!$A$380,"",VLOOKUP($A58,Kalendarium!$A$2:$L$379,6,FALSE))</f>
        <v>1286</v>
      </c>
      <c r="F58" s="110">
        <f>IF($A58&gt;Kalendarium!$A$380,"",VLOOKUP($A58,Kalendarium!$A$2:$L$379,8,FALSE))</f>
        <v>45905</v>
      </c>
      <c r="G58" s="109" t="str">
        <f>IF($A58&gt;Kalendarium!$A$380,"",VLOOKUP($A58,Kalendarium!$A$2:$L$379,10,FALSE))</f>
        <v>Begrüßungsabend</v>
      </c>
      <c r="H58" s="112" t="str">
        <f>IF($A58&gt;Kalendarium!$A$380,"",IF(VLOOKUP($A58,Kalendarium!$A$2:$L$379,11,FALSE)=0,"",VLOOKUP($A58,Kalendarium!$A$2:$L$379,11,FALSE)))</f>
        <v/>
      </c>
      <c r="I58" s="126" t="str">
        <f>IF($A58&gt;Kalendarium!$A$380,"",IF(VLOOKUP($A58,Kalendarium!$A$2:$L$379,12,FALSE)=0,"",VLOOKUP($A58,Kalendarium!$A$2:$L$379,12,FALSE)))</f>
        <v/>
      </c>
    </row>
    <row r="59" spans="1:9" x14ac:dyDescent="0.3">
      <c r="A59" s="125">
        <f t="shared" si="3"/>
        <v>57</v>
      </c>
      <c r="B59" s="109" t="str">
        <f>IF($A59&gt;Kalendarium!$A$380,"",VLOOKUP($A59,Kalendarium!$A$2:$L$379,2,FALSE))</f>
        <v>R</v>
      </c>
      <c r="C59" s="146">
        <f>IF($A59&gt;Kalendarium!$A$380,"",VLOOKUP($A59,Kalendarium!$A$2:$L$379,3,FALSE))</f>
        <v>0</v>
      </c>
      <c r="D59" s="135" t="str">
        <f>IF($A59&gt;Kalendarium!$A$380,"",IF(VLOOKUP($A59,Kalendarium!$A$2:$L$379,4,FALSE)=0,"",VLOOKUP($A59,Kalendarium!$A$2:$L$379,4,FALSE)))</f>
        <v>F</v>
      </c>
      <c r="E59" s="113" t="str">
        <f>IF($A59&gt;Kalendarium!$A$380,"",VLOOKUP($A59,Kalendarium!$A$2:$L$379,6,FALSE))</f>
        <v/>
      </c>
      <c r="F59" s="110">
        <f>IF($A59&gt;Kalendarium!$A$380,"",VLOOKUP($A59,Kalendarium!$A$2:$L$379,8,FALSE))</f>
        <v>45906</v>
      </c>
      <c r="G59" s="109" t="str">
        <f>IF($A59&gt;Kalendarium!$A$380,"",VLOOKUP($A59,Kalendarium!$A$2:$L$379,10,FALSE))</f>
        <v>Ritterausflug und 106. Stiftungsfestkapitel</v>
      </c>
      <c r="H59" s="112" t="str">
        <f>IF($A59&gt;Kalendarium!$A$380,"",IF(VLOOKUP($A59,Kalendarium!$A$2:$L$379,11,FALSE)=0,"",VLOOKUP($A59,Kalendarium!$A$2:$L$379,11,FALSE)))</f>
        <v/>
      </c>
      <c r="I59" s="126" t="str">
        <f>IF($A59&gt;Kalendarium!$A$380,"",IF(VLOOKUP($A59,Kalendarium!$A$2:$L$379,12,FALSE)=0,"",VLOOKUP($A59,Kalendarium!$A$2:$L$379,12,FALSE)))</f>
        <v/>
      </c>
    </row>
    <row r="60" spans="1:9" x14ac:dyDescent="0.3">
      <c r="A60" s="125">
        <f t="shared" si="3"/>
        <v>58</v>
      </c>
      <c r="B60" s="109" t="str">
        <f>IF($A60&gt;Kalendarium!$A$380,"",VLOOKUP($A60,Kalendarium!$A$2:$L$379,2,FALSE))</f>
        <v>R</v>
      </c>
      <c r="C60" s="146">
        <f>IF($A60&gt;Kalendarium!$A$380,"",VLOOKUP($A60,Kalendarium!$A$2:$L$379,3,FALSE))</f>
        <v>0</v>
      </c>
      <c r="D60" s="135" t="str">
        <f>IF($A60&gt;Kalendarium!$A$380,"",IF(VLOOKUP($A60,Kalendarium!$A$2:$L$379,4,FALSE)=0,"",VLOOKUP($A60,Kalendarium!$A$2:$L$379,4,FALSE)))</f>
        <v>F</v>
      </c>
      <c r="E60" s="113" t="str">
        <f>IF($A60&gt;Kalendarium!$A$380,"",VLOOKUP($A60,Kalendarium!$A$2:$L$379,6,FALSE))</f>
        <v/>
      </c>
      <c r="F60" s="110">
        <f>IF($A60&gt;Kalendarium!$A$380,"",VLOOKUP($A60,Kalendarium!$A$2:$L$379,8,FALSE))</f>
        <v>45907</v>
      </c>
      <c r="G60" s="109" t="str">
        <f>IF($A60&gt;Kalendarium!$A$380,"",VLOOKUP($A60,Kalendarium!$A$2:$L$379,10,FALSE))</f>
        <v>Almausflug/Sonntagsprogramm</v>
      </c>
      <c r="H60" s="112" t="str">
        <f>IF($A60&gt;Kalendarium!$A$380,"",IF(VLOOKUP($A60,Kalendarium!$A$2:$L$379,11,FALSE)=0,"",VLOOKUP($A60,Kalendarium!$A$2:$L$379,11,FALSE)))</f>
        <v/>
      </c>
      <c r="I60" s="126" t="str">
        <f>IF($A60&gt;Kalendarium!$A$380,"",IF(VLOOKUP($A60,Kalendarium!$A$2:$L$379,12,FALSE)=0,"",VLOOKUP($A60,Kalendarium!$A$2:$L$379,12,FALSE)))</f>
        <v/>
      </c>
    </row>
    <row r="61" spans="1:9" x14ac:dyDescent="0.3">
      <c r="A61" s="125">
        <f t="shared" si="3"/>
        <v>59</v>
      </c>
      <c r="B61" s="109" t="str">
        <f>IF($A61&gt;Kalendarium!$A$380,"",VLOOKUP($A61,Kalendarium!$A$2:$L$379,2,FALSE))</f>
        <v>R</v>
      </c>
      <c r="C61" s="146" t="str">
        <f>IF($A61&gt;Kalendarium!$A$380,"",VLOOKUP($A61,Kalendarium!$A$2:$L$379,3,FALSE))</f>
        <v>B</v>
      </c>
      <c r="D61" s="135" t="str">
        <f>IF($A61&gt;Kalendarium!$A$380,"",IF(VLOOKUP($A61,Kalendarium!$A$2:$L$379,4,FALSE)=0,"",VLOOKUP($A61,Kalendarium!$A$2:$L$379,4,FALSE)))</f>
        <v/>
      </c>
      <c r="E61" s="113" t="str">
        <f>IF($A61&gt;Kalendarium!$A$380,"",VLOOKUP($A61,Kalendarium!$A$2:$L$379,6,FALSE))</f>
        <v/>
      </c>
      <c r="F61" s="110">
        <f>IF($A61&gt;Kalendarium!$A$380,"",VLOOKUP($A61,Kalendarium!$A$2:$L$379,8,FALSE))</f>
        <v>45911</v>
      </c>
      <c r="G61" s="109" t="str">
        <f>IF($A61&gt;Kalendarium!$A$380,"",VLOOKUP($A61,Kalendarium!$A$2:$L$379,10,FALSE))</f>
        <v>Burggraben</v>
      </c>
      <c r="H61" s="112" t="str">
        <f>IF($A61&gt;Kalendarium!$A$380,"",IF(VLOOKUP($A61,Kalendarium!$A$2:$L$379,11,FALSE)=0,"",VLOOKUP($A61,Kalendarium!$A$2:$L$379,11,FALSE)))</f>
        <v>GR</v>
      </c>
      <c r="I61" s="126" t="str">
        <f>IF($A61&gt;Kalendarium!$A$380,"",IF(VLOOKUP($A61,Kalendarium!$A$2:$L$379,12,FALSE)=0,"",VLOOKUP($A61,Kalendarium!$A$2:$L$379,12,FALSE)))</f>
        <v/>
      </c>
    </row>
    <row r="62" spans="1:9" x14ac:dyDescent="0.3">
      <c r="A62" s="125">
        <f t="shared" si="3"/>
        <v>60</v>
      </c>
      <c r="B62" s="109" t="str">
        <f>IF($A62&gt;Kalendarium!$A$380,"",VLOOKUP($A62,Kalendarium!$A$2:$L$379,2,FALSE))</f>
        <v>R</v>
      </c>
      <c r="C62" s="146" t="str">
        <f>IF($A62&gt;Kalendarium!$A$380,"",VLOOKUP($A62,Kalendarium!$A$2:$L$379,3,FALSE))</f>
        <v>B</v>
      </c>
      <c r="D62" s="135" t="str">
        <f>IF($A62&gt;Kalendarium!$A$380,"",IF(VLOOKUP($A62,Kalendarium!$A$2:$L$379,4,FALSE)=0,"",VLOOKUP($A62,Kalendarium!$A$2:$L$379,4,FALSE)))</f>
        <v/>
      </c>
      <c r="E62" s="113" t="str">
        <f>IF($A62&gt;Kalendarium!$A$380,"",VLOOKUP($A62,Kalendarium!$A$2:$L$379,6,FALSE))</f>
        <v/>
      </c>
      <c r="F62" s="110">
        <f>IF($A62&gt;Kalendarium!$A$380,"",VLOOKUP($A62,Kalendarium!$A$2:$L$379,8,FALSE))</f>
        <v>45918</v>
      </c>
      <c r="G62" s="109" t="str">
        <f>IF($A62&gt;Kalendarium!$A$380,"",VLOOKUP($A62,Kalendarium!$A$2:$L$379,10,FALSE))</f>
        <v>Burggraben</v>
      </c>
      <c r="H62" s="112" t="str">
        <f>IF($A62&gt;Kalendarium!$A$380,"",IF(VLOOKUP($A62,Kalendarium!$A$2:$L$379,11,FALSE)=0,"",VLOOKUP($A62,Kalendarium!$A$2:$L$379,11,FALSE)))</f>
        <v>GR</v>
      </c>
      <c r="I62" s="126" t="str">
        <f>IF($A62&gt;Kalendarium!$A$380,"",IF(VLOOKUP($A62,Kalendarium!$A$2:$L$379,12,FALSE)=0,"",VLOOKUP($A62,Kalendarium!$A$2:$L$379,12,FALSE)))</f>
        <v/>
      </c>
    </row>
    <row r="63" spans="1:9" x14ac:dyDescent="0.3">
      <c r="A63" s="125">
        <f t="shared" si="3"/>
        <v>61</v>
      </c>
      <c r="B63" s="109" t="str">
        <f>IF($A63&gt;Kalendarium!$A$380,"",VLOOKUP($A63,Kalendarium!$A$2:$L$379,2,FALSE))</f>
        <v>R</v>
      </c>
      <c r="C63" s="146" t="str">
        <f>IF($A63&gt;Kalendarium!$A$380,"",VLOOKUP($A63,Kalendarium!$A$2:$L$379,3,FALSE))</f>
        <v>K</v>
      </c>
      <c r="D63" s="135" t="str">
        <f>IF($A63&gt;Kalendarium!$A$380,"",IF(VLOOKUP($A63,Kalendarium!$A$2:$L$379,4,FALSE)=0,"",VLOOKUP($A63,Kalendarium!$A$2:$L$379,4,FALSE)))</f>
        <v/>
      </c>
      <c r="E63" s="113">
        <f>IF($A63&gt;Kalendarium!$A$380,"",VLOOKUP($A63,Kalendarium!$A$2:$L$379,6,FALSE))</f>
        <v>1287</v>
      </c>
      <c r="F63" s="110">
        <f>IF($A63&gt;Kalendarium!$A$380,"",VLOOKUP($A63,Kalendarium!$A$2:$L$379,8,FALSE))</f>
        <v>45925</v>
      </c>
      <c r="G63" s="109" t="str">
        <f>IF($A63&gt;Kalendarium!$A$380,"",VLOOKUP($A63,Kalendarium!$A$2:$L$379,10,FALSE))</f>
        <v>Ruperti-Kapitel</v>
      </c>
      <c r="H63" s="112" t="str">
        <f>IF($A63&gt;Kalendarium!$A$380,"",IF(VLOOKUP($A63,Kalendarium!$A$2:$L$379,11,FALSE)=0,"",VLOOKUP($A63,Kalendarium!$A$2:$L$379,11,FALSE)))</f>
        <v>AK</v>
      </c>
      <c r="I63" s="126" t="str">
        <f>IF($A63&gt;Kalendarium!$A$380,"",IF(VLOOKUP($A63,Kalendarium!$A$2:$L$379,12,FALSE)=0,"",VLOOKUP($A63,Kalendarium!$A$2:$L$379,12,FALSE)))</f>
        <v/>
      </c>
    </row>
    <row r="64" spans="1:9" x14ac:dyDescent="0.3">
      <c r="A64" s="125">
        <f t="shared" si="3"/>
        <v>62</v>
      </c>
      <c r="B64" s="109" t="str">
        <f>IF($A64&gt;Kalendarium!$A$380,"",VLOOKUP($A64,Kalendarium!$A$2:$L$379,2,FALSE))</f>
        <v>R</v>
      </c>
      <c r="C64" s="146" t="str">
        <f>IF($A64&gt;Kalendarium!$A$380,"",VLOOKUP($A64,Kalendarium!$A$2:$L$379,3,FALSE))</f>
        <v>B</v>
      </c>
      <c r="D64" s="135" t="str">
        <f>IF($A64&gt;Kalendarium!$A$380,"",IF(VLOOKUP($A64,Kalendarium!$A$2:$L$379,4,FALSE)=0,"",VLOOKUP($A64,Kalendarium!$A$2:$L$379,4,FALSE)))</f>
        <v/>
      </c>
      <c r="E64" s="113" t="str">
        <f>IF($A64&gt;Kalendarium!$A$380,"",VLOOKUP($A64,Kalendarium!$A$2:$L$379,6,FALSE))</f>
        <v/>
      </c>
      <c r="F64" s="110">
        <f>IF($A64&gt;Kalendarium!$A$380,"",VLOOKUP($A64,Kalendarium!$A$2:$L$379,8,FALSE))</f>
        <v>45932</v>
      </c>
      <c r="G64" s="109" t="str">
        <f>IF($A64&gt;Kalendarium!$A$380,"",VLOOKUP($A64,Kalendarium!$A$2:$L$379,10,FALSE))</f>
        <v>Burggraben</v>
      </c>
      <c r="H64" s="112" t="str">
        <f>IF($A64&gt;Kalendarium!$A$380,"",IF(VLOOKUP($A64,Kalendarium!$A$2:$L$379,11,FALSE)=0,"",VLOOKUP($A64,Kalendarium!$A$2:$L$379,11,FALSE)))</f>
        <v>AK</v>
      </c>
      <c r="I64" s="126" t="str">
        <f>IF($A64&gt;Kalendarium!$A$380,"",IF(VLOOKUP($A64,Kalendarium!$A$2:$L$379,12,FALSE)=0,"",VLOOKUP($A64,Kalendarium!$A$2:$L$379,12,FALSE)))</f>
        <v/>
      </c>
    </row>
    <row r="65" spans="1:9" x14ac:dyDescent="0.3">
      <c r="A65" s="125">
        <f t="shared" si="3"/>
        <v>63</v>
      </c>
      <c r="B65" s="109" t="str">
        <f>IF($A65&gt;Kalendarium!$A$380,"",VLOOKUP($A65,Kalendarium!$A$2:$L$379,2,FALSE))</f>
        <v>R</v>
      </c>
      <c r="C65" s="146" t="str">
        <f>IF($A65&gt;Kalendarium!$A$380,"",VLOOKUP($A65,Kalendarium!$A$2:$L$379,3,FALSE))</f>
        <v>B</v>
      </c>
      <c r="D65" s="135" t="str">
        <f>IF($A65&gt;Kalendarium!$A$380,"",IF(VLOOKUP($A65,Kalendarium!$A$2:$L$379,4,FALSE)=0,"",VLOOKUP($A65,Kalendarium!$A$2:$L$379,4,FALSE)))</f>
        <v/>
      </c>
      <c r="E65" s="113" t="str">
        <f>IF($A65&gt;Kalendarium!$A$380,"",VLOOKUP($A65,Kalendarium!$A$2:$L$379,6,FALSE))</f>
        <v/>
      </c>
      <c r="F65" s="110">
        <f>IF($A65&gt;Kalendarium!$A$380,"",VLOOKUP($A65,Kalendarium!$A$2:$L$379,8,FALSE))</f>
        <v>45939</v>
      </c>
      <c r="G65" s="109" t="str">
        <f>IF($A65&gt;Kalendarium!$A$380,"",VLOOKUP($A65,Kalendarium!$A$2:$L$379,10,FALSE))</f>
        <v>Burggraben</v>
      </c>
      <c r="H65" s="112" t="str">
        <f>IF($A65&gt;Kalendarium!$A$380,"",IF(VLOOKUP($A65,Kalendarium!$A$2:$L$379,11,FALSE)=0,"",VLOOKUP($A65,Kalendarium!$A$2:$L$379,11,FALSE)))</f>
        <v>FK</v>
      </c>
      <c r="I65" s="126" t="str">
        <f>IF($A65&gt;Kalendarium!$A$380,"",IF(VLOOKUP($A65,Kalendarium!$A$2:$L$379,12,FALSE)=0,"",VLOOKUP($A65,Kalendarium!$A$2:$L$379,12,FALSE)))</f>
        <v>KJ</v>
      </c>
    </row>
    <row r="66" spans="1:9" x14ac:dyDescent="0.3">
      <c r="A66" s="125">
        <f t="shared" si="3"/>
        <v>64</v>
      </c>
      <c r="B66" s="109" t="str">
        <f>IF($A66&gt;Kalendarium!$A$380,"",VLOOKUP($A66,Kalendarium!$A$2:$L$379,2,FALSE))</f>
        <v>R</v>
      </c>
      <c r="C66" s="146">
        <f>IF($A66&gt;Kalendarium!$A$380,"",VLOOKUP($A66,Kalendarium!$A$2:$L$379,3,FALSE))</f>
        <v>0</v>
      </c>
      <c r="D66" s="135" t="str">
        <f>IF($A66&gt;Kalendarium!$A$380,"",IF(VLOOKUP($A66,Kalendarium!$A$2:$L$379,4,FALSE)=0,"",VLOOKUP($A66,Kalendarium!$A$2:$L$379,4,FALSE)))</f>
        <v>F</v>
      </c>
      <c r="E66" s="113" t="str">
        <f>IF($A66&gt;Kalendarium!$A$380,"",VLOOKUP($A66,Kalendarium!$A$2:$L$379,6,FALSE))</f>
        <v/>
      </c>
      <c r="F66" s="110">
        <f>IF($A66&gt;Kalendarium!$A$380,"",VLOOKUP($A66,Kalendarium!$A$2:$L$379,8,FALSE))</f>
        <v>45941</v>
      </c>
      <c r="G66" s="109" t="str">
        <f>IF($A66&gt;Kalendarium!$A$380,"",VLOOKUP($A66,Kalendarium!$A$2:$L$379,10,FALSE))</f>
        <v>Pichl Festkapitel der Livländer</v>
      </c>
      <c r="H66" s="112" t="str">
        <f>IF($A66&gt;Kalendarium!$A$380,"",IF(VLOOKUP($A66,Kalendarium!$A$2:$L$379,11,FALSE)=0,"",VLOOKUP($A66,Kalendarium!$A$2:$L$379,11,FALSE)))</f>
        <v/>
      </c>
      <c r="I66" s="126" t="str">
        <f>IF($A66&gt;Kalendarium!$A$380,"",IF(VLOOKUP($A66,Kalendarium!$A$2:$L$379,12,FALSE)=0,"",VLOOKUP($A66,Kalendarium!$A$2:$L$379,12,FALSE)))</f>
        <v/>
      </c>
    </row>
    <row r="67" spans="1:9" x14ac:dyDescent="0.3">
      <c r="A67" s="125">
        <f t="shared" si="3"/>
        <v>65</v>
      </c>
      <c r="B67" s="109" t="str">
        <f>IF($A67&gt;Kalendarium!$A$380,"",VLOOKUP($A67,Kalendarium!$A$2:$L$379,2,FALSE))</f>
        <v>R</v>
      </c>
      <c r="C67" s="146">
        <f>IF($A67&gt;Kalendarium!$A$380,"",VLOOKUP($A67,Kalendarium!$A$2:$L$379,3,FALSE))</f>
        <v>0</v>
      </c>
      <c r="D67" s="135" t="str">
        <f>IF($A67&gt;Kalendarium!$A$380,"",IF(VLOOKUP($A67,Kalendarium!$A$2:$L$379,4,FALSE)=0,"",VLOOKUP($A67,Kalendarium!$A$2:$L$379,4,FALSE)))</f>
        <v>F</v>
      </c>
      <c r="E67" s="113" t="str">
        <f>IF($A67&gt;Kalendarium!$A$380,"",VLOOKUP($A67,Kalendarium!$A$2:$L$379,6,FALSE))</f>
        <v/>
      </c>
      <c r="F67" s="110">
        <f>IF($A67&gt;Kalendarium!$A$380,"",VLOOKUP($A67,Kalendarium!$A$2:$L$379,8,FALSE))</f>
        <v>45942</v>
      </c>
      <c r="G67" s="109" t="str">
        <f>IF($A67&gt;Kalendarium!$A$380,"",VLOOKUP($A67,Kalendarium!$A$2:$L$379,10,FALSE))</f>
        <v>Pichl</v>
      </c>
      <c r="H67" s="112" t="str">
        <f>IF($A67&gt;Kalendarium!$A$380,"",IF(VLOOKUP($A67,Kalendarium!$A$2:$L$379,11,FALSE)=0,"",VLOOKUP($A67,Kalendarium!$A$2:$L$379,11,FALSE)))</f>
        <v/>
      </c>
      <c r="I67" s="126" t="str">
        <f>IF($A67&gt;Kalendarium!$A$380,"",IF(VLOOKUP($A67,Kalendarium!$A$2:$L$379,12,FALSE)=0,"",VLOOKUP($A67,Kalendarium!$A$2:$L$379,12,FALSE)))</f>
        <v/>
      </c>
    </row>
    <row r="68" spans="1:9" x14ac:dyDescent="0.3">
      <c r="A68" s="125">
        <f t="shared" si="3"/>
        <v>66</v>
      </c>
      <c r="B68" s="109" t="str">
        <f>IF($A68&gt;Kalendarium!$A$380,"",VLOOKUP($A68,Kalendarium!$A$2:$L$379,2,FALSE))</f>
        <v>R</v>
      </c>
      <c r="C68" s="146" t="str">
        <f>IF($A68&gt;Kalendarium!$A$380,"",VLOOKUP($A68,Kalendarium!$A$2:$L$379,3,FALSE))</f>
        <v>K</v>
      </c>
      <c r="D68" s="135" t="str">
        <f>IF($A68&gt;Kalendarium!$A$380,"",IF(VLOOKUP($A68,Kalendarium!$A$2:$L$379,4,FALSE)=0,"",VLOOKUP($A68,Kalendarium!$A$2:$L$379,4,FALSE)))</f>
        <v/>
      </c>
      <c r="E68" s="113">
        <f>IF($A68&gt;Kalendarium!$A$380,"",VLOOKUP($A68,Kalendarium!$A$2:$L$379,6,FALSE))</f>
        <v>1288</v>
      </c>
      <c r="F68" s="110">
        <f>IF($A68&gt;Kalendarium!$A$380,"",VLOOKUP($A68,Kalendarium!$A$2:$L$379,8,FALSE))</f>
        <v>45946</v>
      </c>
      <c r="G68" s="109" t="str">
        <f>IF($A68&gt;Kalendarium!$A$380,"",VLOOKUP($A68,Kalendarium!$A$2:$L$379,10,FALSE))</f>
        <v>Weinlesefestkapitel</v>
      </c>
      <c r="H68" s="112" t="str">
        <f>IF($A68&gt;Kalendarium!$A$380,"",IF(VLOOKUP($A68,Kalendarium!$A$2:$L$379,11,FALSE)=0,"",VLOOKUP($A68,Kalendarium!$A$2:$L$379,11,FALSE)))</f>
        <v>FK</v>
      </c>
      <c r="I68" s="126" t="str">
        <f>IF($A68&gt;Kalendarium!$A$380,"",IF(VLOOKUP($A68,Kalendarium!$A$2:$L$379,12,FALSE)=0,"",VLOOKUP($A68,Kalendarium!$A$2:$L$379,12,FALSE)))</f>
        <v/>
      </c>
    </row>
    <row r="69" spans="1:9" x14ac:dyDescent="0.3">
      <c r="A69" s="125">
        <f t="shared" si="3"/>
        <v>67</v>
      </c>
      <c r="B69" s="109" t="str">
        <f>IF($A69&gt;Kalendarium!$A$380,"",VLOOKUP($A69,Kalendarium!$A$2:$L$379,2,FALSE))</f>
        <v>R</v>
      </c>
      <c r="C69" s="146" t="str">
        <f>IF($A69&gt;Kalendarium!$A$380,"",VLOOKUP($A69,Kalendarium!$A$2:$L$379,3,FALSE))</f>
        <v>B</v>
      </c>
      <c r="D69" s="135" t="str">
        <f>IF($A69&gt;Kalendarium!$A$380,"",IF(VLOOKUP($A69,Kalendarium!$A$2:$L$379,4,FALSE)=0,"",VLOOKUP($A69,Kalendarium!$A$2:$L$379,4,FALSE)))</f>
        <v/>
      </c>
      <c r="E69" s="113" t="str">
        <f>IF($A69&gt;Kalendarium!$A$380,"",VLOOKUP($A69,Kalendarium!$A$2:$L$379,6,FALSE))</f>
        <v/>
      </c>
      <c r="F69" s="110">
        <f>IF($A69&gt;Kalendarium!$A$380,"",VLOOKUP($A69,Kalendarium!$A$2:$L$379,8,FALSE))</f>
        <v>45953</v>
      </c>
      <c r="G69" s="109" t="str">
        <f>IF($A69&gt;Kalendarium!$A$380,"",VLOOKUP($A69,Kalendarium!$A$2:$L$379,10,FALSE))</f>
        <v>Burggraben</v>
      </c>
      <c r="H69" s="112" t="str">
        <f>IF($A69&gt;Kalendarium!$A$380,"",IF(VLOOKUP($A69,Kalendarium!$A$2:$L$379,11,FALSE)=0,"",VLOOKUP($A69,Kalendarium!$A$2:$L$379,11,FALSE)))</f>
        <v>KJ</v>
      </c>
      <c r="I69" s="126" t="str">
        <f>IF($A69&gt;Kalendarium!$A$380,"",IF(VLOOKUP($A69,Kalendarium!$A$2:$L$379,12,FALSE)=0,"",VLOOKUP($A69,Kalendarium!$A$2:$L$379,12,FALSE)))</f>
        <v/>
      </c>
    </row>
    <row r="70" spans="1:9" x14ac:dyDescent="0.3">
      <c r="A70" s="125">
        <f t="shared" si="3"/>
        <v>68</v>
      </c>
      <c r="B70" s="109" t="str">
        <f>IF($A70&gt;Kalendarium!$A$380,"",VLOOKUP($A70,Kalendarium!$A$2:$L$379,2,FALSE))</f>
        <v>R</v>
      </c>
      <c r="C70" s="146" t="str">
        <f>IF($A70&gt;Kalendarium!$A$380,"",VLOOKUP($A70,Kalendarium!$A$2:$L$379,3,FALSE))</f>
        <v>K</v>
      </c>
      <c r="D70" s="135" t="str">
        <f>IF($A70&gt;Kalendarium!$A$380,"",IF(VLOOKUP($A70,Kalendarium!$A$2:$L$379,4,FALSE)=0,"",VLOOKUP($A70,Kalendarium!$A$2:$L$379,4,FALSE)))</f>
        <v/>
      </c>
      <c r="E70" s="113">
        <f>IF($A70&gt;Kalendarium!$A$380,"",VLOOKUP($A70,Kalendarium!$A$2:$L$379,6,FALSE))</f>
        <v>1289</v>
      </c>
      <c r="F70" s="110">
        <f>IF($A70&gt;Kalendarium!$A$380,"",VLOOKUP($A70,Kalendarium!$A$2:$L$379,8,FALSE))</f>
        <v>45960</v>
      </c>
      <c r="G70" s="109" t="str">
        <f>IF($A70&gt;Kalendarium!$A$380,"",VLOOKUP($A70,Kalendarium!$A$2:$L$379,10,FALSE))</f>
        <v>Totengedenkkapitel und Besuch der Gräber</v>
      </c>
      <c r="H70" s="112" t="str">
        <f>IF($A70&gt;Kalendarium!$A$380,"",IF(VLOOKUP($A70,Kalendarium!$A$2:$L$379,11,FALSE)=0,"",VLOOKUP($A70,Kalendarium!$A$2:$L$379,11,FALSE)))</f>
        <v>KJ</v>
      </c>
      <c r="I70" s="126" t="str">
        <f>IF($A70&gt;Kalendarium!$A$380,"",IF(VLOOKUP($A70,Kalendarium!$A$2:$L$379,12,FALSE)=0,"",VLOOKUP($A70,Kalendarium!$A$2:$L$379,12,FALSE)))</f>
        <v/>
      </c>
    </row>
    <row r="71" spans="1:9" x14ac:dyDescent="0.3">
      <c r="A71" s="125">
        <f t="shared" ref="A71:A80" si="4">A70+1</f>
        <v>69</v>
      </c>
      <c r="B71" s="109" t="str">
        <f>IF($A71&gt;Kalendarium!$A$380,"",VLOOKUP($A71,Kalendarium!$A$2:$L$379,2,FALSE))</f>
        <v>R</v>
      </c>
      <c r="C71" s="146" t="str">
        <f>IF($A71&gt;Kalendarium!$A$380,"",VLOOKUP($A71,Kalendarium!$A$2:$L$379,3,FALSE))</f>
        <v>B</v>
      </c>
      <c r="D71" s="135" t="str">
        <f>IF($A71&gt;Kalendarium!$A$380,"",IF(VLOOKUP($A71,Kalendarium!$A$2:$L$379,4,FALSE)=0,"",VLOOKUP($A71,Kalendarium!$A$2:$L$379,4,FALSE)))</f>
        <v/>
      </c>
      <c r="E71" s="113" t="str">
        <f>IF($A71&gt;Kalendarium!$A$380,"",VLOOKUP($A71,Kalendarium!$A$2:$L$379,6,FALSE))</f>
        <v/>
      </c>
      <c r="F71" s="110">
        <f>IF($A71&gt;Kalendarium!$A$380,"",VLOOKUP($A71,Kalendarium!$A$2:$L$379,8,FALSE))</f>
        <v>45967</v>
      </c>
      <c r="G71" s="109" t="str">
        <f>IF($A71&gt;Kalendarium!$A$380,"",VLOOKUP($A71,Kalendarium!$A$2:$L$379,10,FALSE))</f>
        <v>Burggraben</v>
      </c>
      <c r="H71" s="112" t="str">
        <f>IF($A71&gt;Kalendarium!$A$380,"",IF(VLOOKUP($A71,Kalendarium!$A$2:$L$379,11,FALSE)=0,"",VLOOKUP($A71,Kalendarium!$A$2:$L$379,11,FALSE)))</f>
        <v>BF</v>
      </c>
      <c r="I71" s="126" t="str">
        <f>IF($A71&gt;Kalendarium!$A$380,"",IF(VLOOKUP($A71,Kalendarium!$A$2:$L$379,12,FALSE)=0,"",VLOOKUP($A71,Kalendarium!$A$2:$L$379,12,FALSE)))</f>
        <v/>
      </c>
    </row>
    <row r="72" spans="1:9" x14ac:dyDescent="0.3">
      <c r="A72" s="125">
        <f t="shared" si="4"/>
        <v>70</v>
      </c>
      <c r="B72" s="109" t="str">
        <f>IF($A72&gt;Kalendarium!$A$380,"",VLOOKUP($A72,Kalendarium!$A$2:$L$379,2,FALSE))</f>
        <v>R</v>
      </c>
      <c r="C72" s="146">
        <f>IF($A72&gt;Kalendarium!$A$380,"",VLOOKUP($A72,Kalendarium!$A$2:$L$379,3,FALSE))</f>
        <v>0</v>
      </c>
      <c r="D72" s="135" t="str">
        <f>IF($A72&gt;Kalendarium!$A$380,"",IF(VLOOKUP($A72,Kalendarium!$A$2:$L$379,4,FALSE)=0,"",VLOOKUP($A72,Kalendarium!$A$2:$L$379,4,FALSE)))</f>
        <v>F</v>
      </c>
      <c r="E72" s="113" t="str">
        <f>IF($A72&gt;Kalendarium!$A$380,"",VLOOKUP($A72,Kalendarium!$A$2:$L$379,6,FALSE))</f>
        <v/>
      </c>
      <c r="F72" s="110">
        <f>IF($A72&gt;Kalendarium!$A$380,"",VLOOKUP($A72,Kalendarium!$A$2:$L$379,8,FALSE))</f>
        <v>45969</v>
      </c>
      <c r="G72" s="109" t="str">
        <f>IF($A72&gt;Kalendarium!$A$380,"",VLOOKUP($A72,Kalendarium!$A$2:$L$379,10,FALSE))</f>
        <v>Friedberger Stiftungsfestkapitel zue Hallensee</v>
      </c>
      <c r="H72" s="112" t="str">
        <f>IF($A72&gt;Kalendarium!$A$380,"",IF(VLOOKUP($A72,Kalendarium!$A$2:$L$379,11,FALSE)=0,"",VLOOKUP($A72,Kalendarium!$A$2:$L$379,11,FALSE)))</f>
        <v/>
      </c>
      <c r="I72" s="126" t="str">
        <f>IF($A72&gt;Kalendarium!$A$380,"",IF(VLOOKUP($A72,Kalendarium!$A$2:$L$379,12,FALSE)=0,"",VLOOKUP($A72,Kalendarium!$A$2:$L$379,12,FALSE)))</f>
        <v/>
      </c>
    </row>
    <row r="73" spans="1:9" x14ac:dyDescent="0.3">
      <c r="A73" s="125">
        <f t="shared" si="4"/>
        <v>71</v>
      </c>
      <c r="B73" s="109" t="str">
        <f>IF($A73&gt;Kalendarium!$A$380,"",VLOOKUP($A73,Kalendarium!$A$2:$L$379,2,FALSE))</f>
        <v>R</v>
      </c>
      <c r="C73" s="146" t="str">
        <f>IF($A73&gt;Kalendarium!$A$380,"",VLOOKUP($A73,Kalendarium!$A$2:$L$379,3,FALSE))</f>
        <v>K</v>
      </c>
      <c r="D73" s="135" t="str">
        <f>IF($A73&gt;Kalendarium!$A$380,"",IF(VLOOKUP($A73,Kalendarium!$A$2:$L$379,4,FALSE)=0,"",VLOOKUP($A73,Kalendarium!$A$2:$L$379,4,FALSE)))</f>
        <v/>
      </c>
      <c r="E73" s="113">
        <f>IF($A73&gt;Kalendarium!$A$380,"",VLOOKUP($A73,Kalendarium!$A$2:$L$379,6,FALSE))</f>
        <v>1290</v>
      </c>
      <c r="F73" s="110">
        <f>IF($A73&gt;Kalendarium!$A$380,"",VLOOKUP($A73,Kalendarium!$A$2:$L$379,8,FALSE))</f>
        <v>45974</v>
      </c>
      <c r="G73" s="109" t="str">
        <f>IF($A73&gt;Kalendarium!$A$380,"",VLOOKUP($A73,Kalendarium!$A$2:$L$379,10,FALSE))</f>
        <v>Martini-Kapitel</v>
      </c>
      <c r="H73" s="112" t="str">
        <f>IF($A73&gt;Kalendarium!$A$380,"",IF(VLOOKUP($A73,Kalendarium!$A$2:$L$379,11,FALSE)=0,"",VLOOKUP($A73,Kalendarium!$A$2:$L$379,11,FALSE)))</f>
        <v>BF</v>
      </c>
      <c r="I73" s="126" t="str">
        <f>IF($A73&gt;Kalendarium!$A$380,"",IF(VLOOKUP($A73,Kalendarium!$A$2:$L$379,12,FALSE)=0,"",VLOOKUP($A73,Kalendarium!$A$2:$L$379,12,FALSE)))</f>
        <v/>
      </c>
    </row>
    <row r="74" spans="1:9" x14ac:dyDescent="0.3">
      <c r="A74" s="125">
        <f t="shared" si="4"/>
        <v>72</v>
      </c>
      <c r="B74" s="109" t="str">
        <f>IF($A74&gt;Kalendarium!$A$380,"",VLOOKUP($A74,Kalendarium!$A$2:$L$379,2,FALSE))</f>
        <v>R</v>
      </c>
      <c r="C74" s="146" t="str">
        <f>IF($A74&gt;Kalendarium!$A$380,"",VLOOKUP($A74,Kalendarium!$A$2:$L$379,3,FALSE))</f>
        <v>B</v>
      </c>
      <c r="D74" s="135" t="str">
        <f>IF($A74&gt;Kalendarium!$A$380,"",IF(VLOOKUP($A74,Kalendarium!$A$2:$L$379,4,FALSE)=0,"",VLOOKUP($A74,Kalendarium!$A$2:$L$379,4,FALSE)))</f>
        <v/>
      </c>
      <c r="E74" s="113" t="str">
        <f>IF($A74&gt;Kalendarium!$A$380,"",VLOOKUP($A74,Kalendarium!$A$2:$L$379,6,FALSE))</f>
        <v/>
      </c>
      <c r="F74" s="110">
        <f>IF($A74&gt;Kalendarium!$A$380,"",VLOOKUP($A74,Kalendarium!$A$2:$L$379,8,FALSE))</f>
        <v>45981</v>
      </c>
      <c r="G74" s="109" t="str">
        <f>IF($A74&gt;Kalendarium!$A$380,"",VLOOKUP($A74,Kalendarium!$A$2:$L$379,10,FALSE))</f>
        <v>Burggraben</v>
      </c>
      <c r="H74" s="112" t="str">
        <f>IF($A74&gt;Kalendarium!$A$380,"",IF(VLOOKUP($A74,Kalendarium!$A$2:$L$379,11,FALSE)=0,"",VLOOKUP($A74,Kalendarium!$A$2:$L$379,11,FALSE)))</f>
        <v>GR</v>
      </c>
      <c r="I74" s="126" t="str">
        <f>IF($A74&gt;Kalendarium!$A$380,"",IF(VLOOKUP($A74,Kalendarium!$A$2:$L$379,12,FALSE)=0,"",VLOOKUP($A74,Kalendarium!$A$2:$L$379,12,FALSE)))</f>
        <v/>
      </c>
    </row>
    <row r="75" spans="1:9" x14ac:dyDescent="0.3">
      <c r="A75" s="125">
        <f t="shared" si="4"/>
        <v>73</v>
      </c>
      <c r="B75" s="109" t="str">
        <f>IF($A75&gt;Kalendarium!$A$380,"",VLOOKUP($A75,Kalendarium!$A$2:$L$379,2,FALSE))</f>
        <v>R</v>
      </c>
      <c r="C75" s="146" t="str">
        <f>IF($A75&gt;Kalendarium!$A$380,"",VLOOKUP($A75,Kalendarium!$A$2:$L$379,3,FALSE))</f>
        <v>K</v>
      </c>
      <c r="D75" s="135" t="str">
        <f>IF($A75&gt;Kalendarium!$A$380,"",IF(VLOOKUP($A75,Kalendarium!$A$2:$L$379,4,FALSE)=0,"",VLOOKUP($A75,Kalendarium!$A$2:$L$379,4,FALSE)))</f>
        <v/>
      </c>
      <c r="E75" s="113">
        <f>IF($A75&gt;Kalendarium!$A$380,"",VLOOKUP($A75,Kalendarium!$A$2:$L$379,6,FALSE))</f>
        <v>1291</v>
      </c>
      <c r="F75" s="110">
        <f>IF($A75&gt;Kalendarium!$A$380,"",VLOOKUP($A75,Kalendarium!$A$2:$L$379,8,FALSE))</f>
        <v>45988</v>
      </c>
      <c r="G75" s="109" t="str">
        <f>IF($A75&gt;Kalendarium!$A$380,"",VLOOKUP($A75,Kalendarium!$A$2:$L$379,10,FALSE))</f>
        <v>Adventkapitel</v>
      </c>
      <c r="H75" s="112" t="str">
        <f>IF($A75&gt;Kalendarium!$A$380,"",IF(VLOOKUP($A75,Kalendarium!$A$2:$L$379,11,FALSE)=0,"",VLOOKUP($A75,Kalendarium!$A$2:$L$379,11,FALSE)))</f>
        <v>GR</v>
      </c>
      <c r="I75" s="126" t="str">
        <f>IF($A75&gt;Kalendarium!$A$380,"",IF(VLOOKUP($A75,Kalendarium!$A$2:$L$379,12,FALSE)=0,"",VLOOKUP($A75,Kalendarium!$A$2:$L$379,12,FALSE)))</f>
        <v/>
      </c>
    </row>
    <row r="76" spans="1:9" x14ac:dyDescent="0.3">
      <c r="A76" s="125">
        <f t="shared" si="4"/>
        <v>74</v>
      </c>
      <c r="B76" s="109" t="str">
        <f>IF($A76&gt;Kalendarium!$A$380,"",VLOOKUP($A76,Kalendarium!$A$2:$L$379,2,FALSE))</f>
        <v>R</v>
      </c>
      <c r="C76" s="146" t="str">
        <f>IF($A76&gt;Kalendarium!$A$380,"",VLOOKUP($A76,Kalendarium!$A$2:$L$379,3,FALSE))</f>
        <v>B</v>
      </c>
      <c r="D76" s="135" t="str">
        <f>IF($A76&gt;Kalendarium!$A$380,"",IF(VLOOKUP($A76,Kalendarium!$A$2:$L$379,4,FALSE)=0,"",VLOOKUP($A76,Kalendarium!$A$2:$L$379,4,FALSE)))</f>
        <v/>
      </c>
      <c r="E76" s="113" t="str">
        <f>IF($A76&gt;Kalendarium!$A$380,"",VLOOKUP($A76,Kalendarium!$A$2:$L$379,6,FALSE))</f>
        <v/>
      </c>
      <c r="F76" s="110">
        <f>IF($A76&gt;Kalendarium!$A$380,"",VLOOKUP($A76,Kalendarium!$A$2:$L$379,8,FALSE))</f>
        <v>45995</v>
      </c>
      <c r="G76" s="109" t="str">
        <f>IF($A76&gt;Kalendarium!$A$380,"",VLOOKUP($A76,Kalendarium!$A$2:$L$379,10,FALSE))</f>
        <v>Krambambuli-Burggraben</v>
      </c>
      <c r="H76" s="112" t="str">
        <f>IF($A76&gt;Kalendarium!$A$380,"",IF(VLOOKUP($A76,Kalendarium!$A$2:$L$379,11,FALSE)=0,"",VLOOKUP($A76,Kalendarium!$A$2:$L$379,11,FALSE)))</f>
        <v>AK</v>
      </c>
      <c r="I76" s="126" t="str">
        <f>IF($A76&gt;Kalendarium!$A$380,"",IF(VLOOKUP($A76,Kalendarium!$A$2:$L$379,12,FALSE)=0,"",VLOOKUP($A76,Kalendarium!$A$2:$L$379,12,FALSE)))</f>
        <v/>
      </c>
    </row>
    <row r="77" spans="1:9" x14ac:dyDescent="0.3">
      <c r="A77" s="125">
        <f t="shared" si="4"/>
        <v>75</v>
      </c>
      <c r="B77" s="109" t="str">
        <f>IF($A77&gt;Kalendarium!$A$380,"",VLOOKUP($A77,Kalendarium!$A$2:$L$379,2,FALSE))</f>
        <v>R</v>
      </c>
      <c r="C77" s="146" t="str">
        <f>IF($A77&gt;Kalendarium!$A$380,"",VLOOKUP($A77,Kalendarium!$A$2:$L$379,3,FALSE))</f>
        <v>K</v>
      </c>
      <c r="D77" s="135" t="str">
        <f>IF($A77&gt;Kalendarium!$A$380,"",IF(VLOOKUP($A77,Kalendarium!$A$2:$L$379,4,FALSE)=0,"",VLOOKUP($A77,Kalendarium!$A$2:$L$379,4,FALSE)))</f>
        <v/>
      </c>
      <c r="E77" s="113">
        <f>IF($A77&gt;Kalendarium!$A$380,"",VLOOKUP($A77,Kalendarium!$A$2:$L$379,6,FALSE))</f>
        <v>1292</v>
      </c>
      <c r="F77" s="110">
        <f>IF($A77&gt;Kalendarium!$A$380,"",VLOOKUP($A77,Kalendarium!$A$2:$L$379,8,FALSE))</f>
        <v>46002</v>
      </c>
      <c r="G77" s="109" t="str">
        <f>IF($A77&gt;Kalendarium!$A$380,"",VLOOKUP($A77,Kalendarium!$A$2:$L$379,10,FALSE))</f>
        <v>Weihnachtsfestkapitel</v>
      </c>
      <c r="H77" s="112" t="str">
        <f>IF($A77&gt;Kalendarium!$A$380,"",IF(VLOOKUP($A77,Kalendarium!$A$2:$L$379,11,FALSE)=0,"",VLOOKUP($A77,Kalendarium!$A$2:$L$379,11,FALSE)))</f>
        <v>BF</v>
      </c>
      <c r="I77" s="126" t="str">
        <f>IF($A77&gt;Kalendarium!$A$380,"",IF(VLOOKUP($A77,Kalendarium!$A$2:$L$379,12,FALSE)=0,"",VLOOKUP($A77,Kalendarium!$A$2:$L$379,12,FALSE)))</f>
        <v>KE</v>
      </c>
    </row>
    <row r="78" spans="1:9" x14ac:dyDescent="0.3">
      <c r="A78" s="125">
        <f t="shared" si="4"/>
        <v>76</v>
      </c>
      <c r="B78" s="109" t="str">
        <f>IF($A78&gt;Kalendarium!$A$380,"",VLOOKUP($A78,Kalendarium!$A$2:$L$379,2,FALSE))</f>
        <v>R</v>
      </c>
      <c r="C78" s="146" t="str">
        <f>IF($A78&gt;Kalendarium!$A$380,"",VLOOKUP($A78,Kalendarium!$A$2:$L$379,3,FALSE))</f>
        <v>B</v>
      </c>
      <c r="D78" s="135" t="str">
        <f>IF($A78&gt;Kalendarium!$A$380,"",IF(VLOOKUP($A78,Kalendarium!$A$2:$L$379,4,FALSE)=0,"",VLOOKUP($A78,Kalendarium!$A$2:$L$379,4,FALSE)))</f>
        <v/>
      </c>
      <c r="E78" s="113" t="str">
        <f>IF($A78&gt;Kalendarium!$A$380,"",VLOOKUP($A78,Kalendarium!$A$2:$L$379,6,FALSE))</f>
        <v/>
      </c>
      <c r="F78" s="110">
        <f>IF($A78&gt;Kalendarium!$A$380,"",VLOOKUP($A78,Kalendarium!$A$2:$L$379,8,FALSE))</f>
        <v>46009</v>
      </c>
      <c r="G78" s="109" t="str">
        <f>IF($A78&gt;Kalendarium!$A$380,"",VLOOKUP($A78,Kalendarium!$A$2:$L$379,10,FALSE))</f>
        <v>Burggraben</v>
      </c>
      <c r="H78" s="112" t="str">
        <f>IF($A78&gt;Kalendarium!$A$380,"",IF(VLOOKUP($A78,Kalendarium!$A$2:$L$379,11,FALSE)=0,"",VLOOKUP($A78,Kalendarium!$A$2:$L$379,11,FALSE)))</f>
        <v>AK</v>
      </c>
      <c r="I78" s="126" t="str">
        <f>IF($A78&gt;Kalendarium!$A$380,"",IF(VLOOKUP($A78,Kalendarium!$A$2:$L$379,12,FALSE)=0,"",VLOOKUP($A78,Kalendarium!$A$2:$L$379,12,FALSE)))</f>
        <v/>
      </c>
    </row>
    <row r="79" spans="1:9" x14ac:dyDescent="0.3">
      <c r="A79" s="125">
        <f t="shared" si="4"/>
        <v>77</v>
      </c>
      <c r="B79" s="109" t="str">
        <f>IF($A79&gt;Kalendarium!$A$380,"",VLOOKUP($A79,Kalendarium!$A$2:$L$379,2,FALSE))</f>
        <v>R</v>
      </c>
      <c r="C79" s="146" t="str">
        <f>IF($A79&gt;Kalendarium!$A$380,"",VLOOKUP($A79,Kalendarium!$A$2:$L$379,3,FALSE))</f>
        <v>K</v>
      </c>
      <c r="D79" s="135" t="str">
        <f>IF($A79&gt;Kalendarium!$A$380,"",IF(VLOOKUP($A79,Kalendarium!$A$2:$L$379,4,FALSE)=0,"",VLOOKUP($A79,Kalendarium!$A$2:$L$379,4,FALSE)))</f>
        <v/>
      </c>
      <c r="E79" s="113">
        <f>IF($A79&gt;Kalendarium!$A$380,"",VLOOKUP($A79,Kalendarium!$A$2:$L$379,6,FALSE))</f>
        <v>1293</v>
      </c>
      <c r="F79" s="110">
        <f>IF($A79&gt;Kalendarium!$A$380,"",VLOOKUP($A79,Kalendarium!$A$2:$L$379,8,FALSE))</f>
        <v>46030</v>
      </c>
      <c r="G79" s="109" t="str">
        <f>IF($A79&gt;Kalendarium!$A$380,"",VLOOKUP($A79,Kalendarium!$A$2:$L$379,10,FALSE))</f>
        <v>Jahresanfangskapitel</v>
      </c>
      <c r="H79" s="112" t="str">
        <f>IF($A79&gt;Kalendarium!$A$380,"",IF(VLOOKUP($A79,Kalendarium!$A$2:$L$379,11,FALSE)=0,"",VLOOKUP($A79,Kalendarium!$A$2:$L$379,11,FALSE)))</f>
        <v>BF</v>
      </c>
      <c r="I79" s="126" t="str">
        <f>IF($A79&gt;Kalendarium!$A$380,"",IF(VLOOKUP($A79,Kalendarium!$A$2:$L$379,12,FALSE)=0,"",VLOOKUP($A79,Kalendarium!$A$2:$L$379,12,FALSE)))</f>
        <v/>
      </c>
    </row>
    <row r="80" spans="1:9" x14ac:dyDescent="0.3">
      <c r="A80" s="125">
        <f t="shared" si="4"/>
        <v>78</v>
      </c>
      <c r="B80" s="109" t="str">
        <f>IF($A80&gt;Kalendarium!$A$380,"",VLOOKUP($A80,Kalendarium!$A$2:$L$379,2,FALSE))</f>
        <v/>
      </c>
      <c r="C80" s="146" t="str">
        <f>IF($A80&gt;Kalendarium!$A$380,"",VLOOKUP($A80,Kalendarium!$A$2:$L$379,3,FALSE))</f>
        <v/>
      </c>
      <c r="D80" s="135" t="str">
        <f>IF($A80&gt;Kalendarium!$A$380,"",IF(VLOOKUP($A80,Kalendarium!$A$2:$L$379,4,FALSE)=0,"",VLOOKUP($A80,Kalendarium!$A$2:$L$379,4,FALSE)))</f>
        <v/>
      </c>
      <c r="E80" s="113" t="str">
        <f>IF($A80&gt;Kalendarium!$A$380,"",VLOOKUP($A80,Kalendarium!$A$2:$L$379,6,FALSE))</f>
        <v/>
      </c>
      <c r="F80" s="110" t="str">
        <f>IF($A80&gt;Kalendarium!$A$380,"",VLOOKUP($A80,Kalendarium!$A$2:$L$379,8,FALSE))</f>
        <v/>
      </c>
      <c r="G80" s="109" t="str">
        <f>IF($A80&gt;Kalendarium!$A$380,"",VLOOKUP($A80,Kalendarium!$A$2:$L$379,10,FALSE))</f>
        <v/>
      </c>
      <c r="H80" s="112" t="str">
        <f>IF($A80&gt;Kalendarium!$A$380,"",IF(VLOOKUP($A80,Kalendarium!$A$2:$L$379,11,FALSE)=0,"",VLOOKUP($A80,Kalendarium!$A$2:$L$379,11,FALSE)))</f>
        <v/>
      </c>
      <c r="I80" s="126" t="str">
        <f>IF($A80&gt;Kalendarium!$A$380,"",IF(VLOOKUP($A80,Kalendarium!$A$2:$L$379,12,FALSE)=0,"",VLOOKUP($A80,Kalendarium!$A$2:$L$379,12,FALSE)))</f>
        <v/>
      </c>
    </row>
    <row r="81" spans="1:9" x14ac:dyDescent="0.3">
      <c r="A81" s="125">
        <f t="shared" ref="A81:A92" si="5">A80+1</f>
        <v>79</v>
      </c>
      <c r="B81" s="109" t="str">
        <f>IF($A81&gt;Kalendarium!$A$380,"",VLOOKUP($A81,Kalendarium!$A$2:$L$379,2,FALSE))</f>
        <v/>
      </c>
      <c r="C81" s="146" t="str">
        <f>IF($A81&gt;Kalendarium!$A$380,"",VLOOKUP($A81,Kalendarium!$A$2:$L$379,3,FALSE))</f>
        <v/>
      </c>
      <c r="D81" s="135" t="str">
        <f>IF($A81&gt;Kalendarium!$A$380,"",IF(VLOOKUP($A81,Kalendarium!$A$2:$L$379,4,FALSE)=0,"",VLOOKUP($A81,Kalendarium!$A$2:$L$379,4,FALSE)))</f>
        <v/>
      </c>
      <c r="E81" s="113" t="str">
        <f>IF($A81&gt;Kalendarium!$A$380,"",VLOOKUP($A81,Kalendarium!$A$2:$L$379,6,FALSE))</f>
        <v/>
      </c>
      <c r="F81" s="110" t="str">
        <f>IF($A81&gt;Kalendarium!$A$380,"",VLOOKUP($A81,Kalendarium!$A$2:$L$379,8,FALSE))</f>
        <v/>
      </c>
      <c r="G81" s="109" t="str">
        <f>IF($A81&gt;Kalendarium!$A$380,"",VLOOKUP($A81,Kalendarium!$A$2:$L$379,10,FALSE))</f>
        <v/>
      </c>
      <c r="H81" s="112" t="str">
        <f>IF($A81&gt;Kalendarium!$A$380,"",IF(VLOOKUP($A81,Kalendarium!$A$2:$L$379,11,FALSE)=0,"",VLOOKUP($A81,Kalendarium!$A$2:$L$379,11,FALSE)))</f>
        <v/>
      </c>
      <c r="I81" s="126" t="str">
        <f>IF($A81&gt;Kalendarium!$A$380,"",IF(VLOOKUP($A81,Kalendarium!$A$2:$L$379,12,FALSE)=0,"",VLOOKUP($A81,Kalendarium!$A$2:$L$379,12,FALSE)))</f>
        <v/>
      </c>
    </row>
    <row r="82" spans="1:9" x14ac:dyDescent="0.3">
      <c r="A82" s="125">
        <f t="shared" si="5"/>
        <v>80</v>
      </c>
      <c r="B82" s="109" t="str">
        <f>IF($A82&gt;Kalendarium!$A$380,"",VLOOKUP($A82,Kalendarium!$A$2:$L$379,2,FALSE))</f>
        <v/>
      </c>
      <c r="C82" s="146" t="str">
        <f>IF($A82&gt;Kalendarium!$A$380,"",VLOOKUP($A82,Kalendarium!$A$2:$L$379,3,FALSE))</f>
        <v/>
      </c>
      <c r="D82" s="135" t="str">
        <f>IF($A82&gt;Kalendarium!$A$380,"",IF(VLOOKUP($A82,Kalendarium!$A$2:$L$379,4,FALSE)=0,"",VLOOKUP($A82,Kalendarium!$A$2:$L$379,4,FALSE)))</f>
        <v/>
      </c>
      <c r="E82" s="113" t="str">
        <f>IF($A82&gt;Kalendarium!$A$380,"",VLOOKUP($A82,Kalendarium!$A$2:$L$379,6,FALSE))</f>
        <v/>
      </c>
      <c r="F82" s="110" t="str">
        <f>IF($A82&gt;Kalendarium!$A$380,"",VLOOKUP($A82,Kalendarium!$A$2:$L$379,8,FALSE))</f>
        <v/>
      </c>
      <c r="G82" s="109" t="str">
        <f>IF($A82&gt;Kalendarium!$A$380,"",VLOOKUP($A82,Kalendarium!$A$2:$L$379,10,FALSE))</f>
        <v/>
      </c>
      <c r="H82" s="112" t="str">
        <f>IF($A82&gt;Kalendarium!$A$380,"",IF(VLOOKUP($A82,Kalendarium!$A$2:$L$379,11,FALSE)=0,"",VLOOKUP($A82,Kalendarium!$A$2:$L$379,11,FALSE)))</f>
        <v/>
      </c>
      <c r="I82" s="126" t="str">
        <f>IF($A82&gt;Kalendarium!$A$380,"",IF(VLOOKUP($A82,Kalendarium!$A$2:$L$379,12,FALSE)=0,"",VLOOKUP($A82,Kalendarium!$A$2:$L$379,12,FALSE)))</f>
        <v/>
      </c>
    </row>
    <row r="83" spans="1:9" x14ac:dyDescent="0.3">
      <c r="A83" s="125">
        <f t="shared" si="5"/>
        <v>81</v>
      </c>
      <c r="B83" s="109" t="str">
        <f>IF($A83&gt;Kalendarium!$A$380,"",VLOOKUP($A83,Kalendarium!$A$2:$L$379,2,FALSE))</f>
        <v/>
      </c>
      <c r="C83" s="146" t="str">
        <f>IF($A83&gt;Kalendarium!$A$380,"",VLOOKUP($A83,Kalendarium!$A$2:$L$379,3,FALSE))</f>
        <v/>
      </c>
      <c r="D83" s="135" t="str">
        <f>IF($A83&gt;Kalendarium!$A$380,"",IF(VLOOKUP($A83,Kalendarium!$A$2:$L$379,4,FALSE)=0,"",VLOOKUP($A83,Kalendarium!$A$2:$L$379,4,FALSE)))</f>
        <v/>
      </c>
      <c r="E83" s="113" t="str">
        <f>IF($A83&gt;Kalendarium!$A$380,"",VLOOKUP($A83,Kalendarium!$A$2:$L$379,6,FALSE))</f>
        <v/>
      </c>
      <c r="F83" s="110" t="str">
        <f>IF($A83&gt;Kalendarium!$A$380,"",VLOOKUP($A83,Kalendarium!$A$2:$L$379,8,FALSE))</f>
        <v/>
      </c>
      <c r="G83" s="109" t="str">
        <f>IF($A83&gt;Kalendarium!$A$380,"",VLOOKUP($A83,Kalendarium!$A$2:$L$379,10,FALSE))</f>
        <v/>
      </c>
      <c r="H83" s="112" t="str">
        <f>IF($A83&gt;Kalendarium!$A$380,"",IF(VLOOKUP($A83,Kalendarium!$A$2:$L$379,11,FALSE)=0,"",VLOOKUP($A83,Kalendarium!$A$2:$L$379,11,FALSE)))</f>
        <v/>
      </c>
      <c r="I83" s="126" t="str">
        <f>IF($A83&gt;Kalendarium!$A$380,"",IF(VLOOKUP($A83,Kalendarium!$A$2:$L$379,12,FALSE)=0,"",VLOOKUP($A83,Kalendarium!$A$2:$L$379,12,FALSE)))</f>
        <v/>
      </c>
    </row>
    <row r="84" spans="1:9" x14ac:dyDescent="0.3">
      <c r="A84" s="125">
        <f t="shared" si="5"/>
        <v>82</v>
      </c>
      <c r="B84" s="109" t="str">
        <f>IF($A84&gt;Kalendarium!$A$380,"",VLOOKUP($A84,Kalendarium!$A$2:$L$379,2,FALSE))</f>
        <v/>
      </c>
      <c r="C84" s="146" t="str">
        <f>IF($A84&gt;Kalendarium!$A$380,"",VLOOKUP($A84,Kalendarium!$A$2:$L$379,3,FALSE))</f>
        <v/>
      </c>
      <c r="D84" s="135" t="str">
        <f>IF($A84&gt;Kalendarium!$A$380,"",IF(VLOOKUP($A84,Kalendarium!$A$2:$L$379,4,FALSE)=0,"",VLOOKUP($A84,Kalendarium!$A$2:$L$379,4,FALSE)))</f>
        <v/>
      </c>
      <c r="E84" s="113" t="str">
        <f>IF($A84&gt;Kalendarium!$A$380,"",VLOOKUP($A84,Kalendarium!$A$2:$L$379,6,FALSE))</f>
        <v/>
      </c>
      <c r="F84" s="110" t="str">
        <f>IF($A84&gt;Kalendarium!$A$380,"",VLOOKUP($A84,Kalendarium!$A$2:$L$379,8,FALSE))</f>
        <v/>
      </c>
      <c r="G84" s="109" t="str">
        <f>IF($A84&gt;Kalendarium!$A$380,"",VLOOKUP($A84,Kalendarium!$A$2:$L$379,10,FALSE))</f>
        <v/>
      </c>
      <c r="H84" s="112" t="str">
        <f>IF($A84&gt;Kalendarium!$A$380,"",IF(VLOOKUP($A84,Kalendarium!$A$2:$L$379,11,FALSE)=0,"",VLOOKUP($A84,Kalendarium!$A$2:$L$379,11,FALSE)))</f>
        <v/>
      </c>
      <c r="I84" s="126" t="str">
        <f>IF($A84&gt;Kalendarium!$A$380,"",IF(VLOOKUP($A84,Kalendarium!$A$2:$L$379,12,FALSE)=0,"",VLOOKUP($A84,Kalendarium!$A$2:$L$379,12,FALSE)))</f>
        <v/>
      </c>
    </row>
    <row r="85" spans="1:9" x14ac:dyDescent="0.3">
      <c r="A85" s="125">
        <f t="shared" si="5"/>
        <v>83</v>
      </c>
      <c r="B85" s="109" t="str">
        <f>IF($A85&gt;Kalendarium!$A$380,"",VLOOKUP($A85,Kalendarium!$A$2:$L$379,2,FALSE))</f>
        <v/>
      </c>
      <c r="C85" s="146" t="str">
        <f>IF($A85&gt;Kalendarium!$A$380,"",VLOOKUP($A85,Kalendarium!$A$2:$L$379,3,FALSE))</f>
        <v/>
      </c>
      <c r="D85" s="135" t="str">
        <f>IF($A85&gt;Kalendarium!$A$380,"",IF(VLOOKUP($A85,Kalendarium!$A$2:$L$379,4,FALSE)=0,"",VLOOKUP($A85,Kalendarium!$A$2:$L$379,4,FALSE)))</f>
        <v/>
      </c>
      <c r="E85" s="113" t="str">
        <f>IF($A85&gt;Kalendarium!$A$380,"",VLOOKUP($A85,Kalendarium!$A$2:$L$379,6,FALSE))</f>
        <v/>
      </c>
      <c r="F85" s="110" t="str">
        <f>IF($A85&gt;Kalendarium!$A$380,"",VLOOKUP($A85,Kalendarium!$A$2:$L$379,8,FALSE))</f>
        <v/>
      </c>
      <c r="G85" s="109" t="str">
        <f>IF($A85&gt;Kalendarium!$A$380,"",VLOOKUP($A85,Kalendarium!$A$2:$L$379,10,FALSE))</f>
        <v/>
      </c>
      <c r="H85" s="112" t="str">
        <f>IF($A85&gt;Kalendarium!$A$380,"",IF(VLOOKUP($A85,Kalendarium!$A$2:$L$379,11,FALSE)=0,"",VLOOKUP($A85,Kalendarium!$A$2:$L$379,11,FALSE)))</f>
        <v/>
      </c>
      <c r="I85" s="126" t="str">
        <f>IF($A85&gt;Kalendarium!$A$380,"",IF(VLOOKUP($A85,Kalendarium!$A$2:$L$379,12,FALSE)=0,"",VLOOKUP($A85,Kalendarium!$A$2:$L$379,12,FALSE)))</f>
        <v/>
      </c>
    </row>
    <row r="86" spans="1:9" x14ac:dyDescent="0.3">
      <c r="A86" s="125">
        <f t="shared" si="5"/>
        <v>84</v>
      </c>
      <c r="B86" s="109" t="str">
        <f>IF($A86&gt;Kalendarium!$A$380,"",VLOOKUP($A86,Kalendarium!$A$2:$L$379,2,FALSE))</f>
        <v/>
      </c>
      <c r="C86" s="146" t="str">
        <f>IF($A86&gt;Kalendarium!$A$380,"",VLOOKUP($A86,Kalendarium!$A$2:$L$379,3,FALSE))</f>
        <v/>
      </c>
      <c r="D86" s="135" t="str">
        <f>IF($A86&gt;Kalendarium!$A$380,"",IF(VLOOKUP($A86,Kalendarium!$A$2:$L$379,4,FALSE)=0,"",VLOOKUP($A86,Kalendarium!$A$2:$L$379,4,FALSE)))</f>
        <v/>
      </c>
      <c r="E86" s="113" t="str">
        <f>IF($A86&gt;Kalendarium!$A$380,"",VLOOKUP($A86,Kalendarium!$A$2:$L$379,6,FALSE))</f>
        <v/>
      </c>
      <c r="F86" s="110" t="str">
        <f>IF($A86&gt;Kalendarium!$A$380,"",VLOOKUP($A86,Kalendarium!$A$2:$L$379,8,FALSE))</f>
        <v/>
      </c>
      <c r="G86" s="109" t="str">
        <f>IF($A86&gt;Kalendarium!$A$380,"",VLOOKUP($A86,Kalendarium!$A$2:$L$379,10,FALSE))</f>
        <v/>
      </c>
      <c r="H86" s="112" t="str">
        <f>IF($A86&gt;Kalendarium!$A$380,"",IF(VLOOKUP($A86,Kalendarium!$A$2:$L$379,11,FALSE)=0,"",VLOOKUP($A86,Kalendarium!$A$2:$L$379,11,FALSE)))</f>
        <v/>
      </c>
      <c r="I86" s="126" t="str">
        <f>IF($A86&gt;Kalendarium!$A$380,"",IF(VLOOKUP($A86,Kalendarium!$A$2:$L$379,12,FALSE)=0,"",VLOOKUP($A86,Kalendarium!$A$2:$L$379,12,FALSE)))</f>
        <v/>
      </c>
    </row>
    <row r="87" spans="1:9" x14ac:dyDescent="0.3">
      <c r="A87" s="125">
        <f t="shared" si="5"/>
        <v>85</v>
      </c>
      <c r="B87" s="109" t="str">
        <f>IF($A87&gt;Kalendarium!$A$380,"",VLOOKUP($A87,Kalendarium!$A$2:$L$379,2,FALSE))</f>
        <v/>
      </c>
      <c r="C87" s="146" t="str">
        <f>IF($A87&gt;Kalendarium!$A$380,"",VLOOKUP($A87,Kalendarium!$A$2:$L$379,3,FALSE))</f>
        <v/>
      </c>
      <c r="D87" s="135" t="str">
        <f>IF($A87&gt;Kalendarium!$A$380,"",IF(VLOOKUP($A87,Kalendarium!$A$2:$L$379,4,FALSE)=0,"",VLOOKUP($A87,Kalendarium!$A$2:$L$379,4,FALSE)))</f>
        <v/>
      </c>
      <c r="E87" s="113" t="str">
        <f>IF($A87&gt;Kalendarium!$A$380,"",VLOOKUP($A87,Kalendarium!$A$2:$L$379,6,FALSE))</f>
        <v/>
      </c>
      <c r="F87" s="110" t="str">
        <f>IF($A87&gt;Kalendarium!$A$380,"",VLOOKUP($A87,Kalendarium!$A$2:$L$379,8,FALSE))</f>
        <v/>
      </c>
      <c r="G87" s="109" t="str">
        <f>IF($A87&gt;Kalendarium!$A$380,"",VLOOKUP($A87,Kalendarium!$A$2:$L$379,10,FALSE))</f>
        <v/>
      </c>
      <c r="H87" s="112" t="str">
        <f>IF($A87&gt;Kalendarium!$A$380,"",IF(VLOOKUP($A87,Kalendarium!$A$2:$L$379,11,FALSE)=0,"",VLOOKUP($A87,Kalendarium!$A$2:$L$379,11,FALSE)))</f>
        <v/>
      </c>
      <c r="I87" s="126" t="str">
        <f>IF($A87&gt;Kalendarium!$A$380,"",IF(VLOOKUP($A87,Kalendarium!$A$2:$L$379,12,FALSE)=0,"",VLOOKUP($A87,Kalendarium!$A$2:$L$379,12,FALSE)))</f>
        <v/>
      </c>
    </row>
    <row r="88" spans="1:9" x14ac:dyDescent="0.3">
      <c r="A88" s="125">
        <f t="shared" si="5"/>
        <v>86</v>
      </c>
      <c r="B88" s="109" t="str">
        <f>IF($A88&gt;Kalendarium!$A$380,"",VLOOKUP($A88,Kalendarium!$A$2:$L$379,2,FALSE))</f>
        <v/>
      </c>
      <c r="C88" s="146" t="str">
        <f>IF($A88&gt;Kalendarium!$A$380,"",VLOOKUP($A88,Kalendarium!$A$2:$L$379,3,FALSE))</f>
        <v/>
      </c>
      <c r="D88" s="135" t="str">
        <f>IF($A88&gt;Kalendarium!$A$380,"",IF(VLOOKUP($A88,Kalendarium!$A$2:$L$379,4,FALSE)=0,"",VLOOKUP($A88,Kalendarium!$A$2:$L$379,4,FALSE)))</f>
        <v/>
      </c>
      <c r="E88" s="113" t="str">
        <f>IF($A88&gt;Kalendarium!$A$380,"",VLOOKUP($A88,Kalendarium!$A$2:$L$379,6,FALSE))</f>
        <v/>
      </c>
      <c r="F88" s="110" t="str">
        <f>IF($A88&gt;Kalendarium!$A$380,"",VLOOKUP($A88,Kalendarium!$A$2:$L$379,8,FALSE))</f>
        <v/>
      </c>
      <c r="G88" s="109" t="str">
        <f>IF($A88&gt;Kalendarium!$A$380,"",VLOOKUP($A88,Kalendarium!$A$2:$L$379,10,FALSE))</f>
        <v/>
      </c>
      <c r="H88" s="112" t="str">
        <f>IF($A88&gt;Kalendarium!$A$380,"",IF(VLOOKUP($A88,Kalendarium!$A$2:$L$379,11,FALSE)=0,"",VLOOKUP($A88,Kalendarium!$A$2:$L$379,11,FALSE)))</f>
        <v/>
      </c>
      <c r="I88" s="126" t="str">
        <f>IF($A88&gt;Kalendarium!$A$380,"",IF(VLOOKUP($A88,Kalendarium!$A$2:$L$379,12,FALSE)=0,"",VLOOKUP($A88,Kalendarium!$A$2:$L$379,12,FALSE)))</f>
        <v/>
      </c>
    </row>
    <row r="89" spans="1:9" x14ac:dyDescent="0.3">
      <c r="A89" s="125">
        <f t="shared" si="5"/>
        <v>87</v>
      </c>
      <c r="B89" s="109" t="str">
        <f>IF($A89&gt;Kalendarium!$A$380,"",VLOOKUP($A89,Kalendarium!$A$2:$L$379,2,FALSE))</f>
        <v/>
      </c>
      <c r="C89" s="146" t="str">
        <f>IF($A89&gt;Kalendarium!$A$380,"",VLOOKUP($A89,Kalendarium!$A$2:$L$379,3,FALSE))</f>
        <v/>
      </c>
      <c r="D89" s="135" t="str">
        <f>IF($A89&gt;Kalendarium!$A$380,"",IF(VLOOKUP($A89,Kalendarium!$A$2:$L$379,4,FALSE)=0,"",VLOOKUP($A89,Kalendarium!$A$2:$L$379,4,FALSE)))</f>
        <v/>
      </c>
      <c r="E89" s="113" t="str">
        <f>IF($A89&gt;Kalendarium!$A$380,"",VLOOKUP($A89,Kalendarium!$A$2:$L$379,6,FALSE))</f>
        <v/>
      </c>
      <c r="F89" s="110" t="str">
        <f>IF($A89&gt;Kalendarium!$A$380,"",VLOOKUP($A89,Kalendarium!$A$2:$L$379,8,FALSE))</f>
        <v/>
      </c>
      <c r="G89" s="109" t="str">
        <f>IF($A89&gt;Kalendarium!$A$380,"",VLOOKUP($A89,Kalendarium!$A$2:$L$379,10,FALSE))</f>
        <v/>
      </c>
      <c r="H89" s="112" t="str">
        <f>IF($A89&gt;Kalendarium!$A$380,"",IF(VLOOKUP($A89,Kalendarium!$A$2:$L$379,11,FALSE)=0,"",VLOOKUP($A89,Kalendarium!$A$2:$L$379,11,FALSE)))</f>
        <v/>
      </c>
      <c r="I89" s="126" t="str">
        <f>IF($A89&gt;Kalendarium!$A$380,"",IF(VLOOKUP($A89,Kalendarium!$A$2:$L$379,12,FALSE)=0,"",VLOOKUP($A89,Kalendarium!$A$2:$L$379,12,FALSE)))</f>
        <v/>
      </c>
    </row>
    <row r="90" spans="1:9" x14ac:dyDescent="0.3">
      <c r="A90" s="125">
        <f t="shared" si="5"/>
        <v>88</v>
      </c>
      <c r="B90" s="109" t="str">
        <f>IF($A90&gt;Kalendarium!$A$380,"",VLOOKUP($A90,Kalendarium!$A$2:$L$379,2,FALSE))</f>
        <v/>
      </c>
      <c r="C90" s="146" t="str">
        <f>IF($A90&gt;Kalendarium!$A$380,"",VLOOKUP($A90,Kalendarium!$A$2:$L$379,3,FALSE))</f>
        <v/>
      </c>
      <c r="D90" s="135" t="str">
        <f>IF($A90&gt;Kalendarium!$A$380,"",IF(VLOOKUP($A90,Kalendarium!$A$2:$L$379,4,FALSE)=0,"",VLOOKUP($A90,Kalendarium!$A$2:$L$379,4,FALSE)))</f>
        <v/>
      </c>
      <c r="E90" s="113" t="str">
        <f>IF($A90&gt;Kalendarium!$A$380,"",VLOOKUP($A90,Kalendarium!$A$2:$L$379,6,FALSE))</f>
        <v/>
      </c>
      <c r="F90" s="110" t="str">
        <f>IF($A90&gt;Kalendarium!$A$380,"",VLOOKUP($A90,Kalendarium!$A$2:$L$379,8,FALSE))</f>
        <v/>
      </c>
      <c r="G90" s="109" t="str">
        <f>IF($A90&gt;Kalendarium!$A$380,"",VLOOKUP($A90,Kalendarium!$A$2:$L$379,10,FALSE))</f>
        <v/>
      </c>
      <c r="H90" s="112" t="str">
        <f>IF($A90&gt;Kalendarium!$A$380,"",IF(VLOOKUP($A90,Kalendarium!$A$2:$L$379,11,FALSE)=0,"",VLOOKUP($A90,Kalendarium!$A$2:$L$379,11,FALSE)))</f>
        <v/>
      </c>
      <c r="I90" s="126" t="str">
        <f>IF($A90&gt;Kalendarium!$A$380,"",IF(VLOOKUP($A90,Kalendarium!$A$2:$L$379,12,FALSE)=0,"",VLOOKUP($A90,Kalendarium!$A$2:$L$379,12,FALSE)))</f>
        <v/>
      </c>
    </row>
    <row r="91" spans="1:9" x14ac:dyDescent="0.3">
      <c r="A91" s="125">
        <f t="shared" si="5"/>
        <v>89</v>
      </c>
      <c r="B91" s="109" t="str">
        <f>IF($A91&gt;Kalendarium!$A$380,"",VLOOKUP($A91,Kalendarium!$A$2:$L$379,2,FALSE))</f>
        <v/>
      </c>
      <c r="C91" s="146" t="str">
        <f>IF($A91&gt;Kalendarium!$A$380,"",VLOOKUP($A91,Kalendarium!$A$2:$L$379,3,FALSE))</f>
        <v/>
      </c>
      <c r="D91" s="135" t="str">
        <f>IF($A91&gt;Kalendarium!$A$380,"",IF(VLOOKUP($A91,Kalendarium!$A$2:$L$379,4,FALSE)=0,"",VLOOKUP($A91,Kalendarium!$A$2:$L$379,4,FALSE)))</f>
        <v/>
      </c>
      <c r="E91" s="113" t="str">
        <f>IF($A91&gt;Kalendarium!$A$380,"",VLOOKUP($A91,Kalendarium!$A$2:$L$379,6,FALSE))</f>
        <v/>
      </c>
      <c r="F91" s="110" t="str">
        <f>IF($A91&gt;Kalendarium!$A$380,"",VLOOKUP($A91,Kalendarium!$A$2:$L$379,8,FALSE))</f>
        <v/>
      </c>
      <c r="G91" s="109" t="str">
        <f>IF($A91&gt;Kalendarium!$A$380,"",VLOOKUP($A91,Kalendarium!$A$2:$L$379,10,FALSE))</f>
        <v/>
      </c>
      <c r="H91" s="112" t="str">
        <f>IF($A91&gt;Kalendarium!$A$380,"",IF(VLOOKUP($A91,Kalendarium!$A$2:$L$379,11,FALSE)=0,"",VLOOKUP($A91,Kalendarium!$A$2:$L$379,11,FALSE)))</f>
        <v/>
      </c>
      <c r="I91" s="126" t="str">
        <f>IF($A91&gt;Kalendarium!$A$380,"",IF(VLOOKUP($A91,Kalendarium!$A$2:$L$379,12,FALSE)=0,"",VLOOKUP($A91,Kalendarium!$A$2:$L$379,12,FALSE)))</f>
        <v/>
      </c>
    </row>
    <row r="92" spans="1:9" ht="15" thickBot="1" x14ac:dyDescent="0.35">
      <c r="A92" s="127">
        <f t="shared" si="5"/>
        <v>90</v>
      </c>
      <c r="B92" s="128" t="str">
        <f>IF($A92&gt;Kalendarium!$A$380,"",VLOOKUP($A92,Kalendarium!$A$2:$L$379,2,FALSE))</f>
        <v/>
      </c>
      <c r="C92" s="146" t="str">
        <f>IF($A92&gt;Kalendarium!$A$380,"",VLOOKUP($A92,Kalendarium!$A$2:$L$379,3,FALSE))</f>
        <v/>
      </c>
      <c r="D92" s="136" t="str">
        <f>IF($A92&gt;Kalendarium!$A$380,"",IF(VLOOKUP($A92,Kalendarium!$A$2:$L$379,4,FALSE)=0,"",VLOOKUP($A92,Kalendarium!$A$2:$L$379,4,FALSE)))</f>
        <v/>
      </c>
      <c r="E92" s="129" t="str">
        <f>IF($A92&gt;Kalendarium!$A$380,"",VLOOKUP($A92,Kalendarium!$A$2:$L$379,6,FALSE))</f>
        <v/>
      </c>
      <c r="F92" s="130" t="str">
        <f>IF($A92&gt;Kalendarium!$A$380,"",VLOOKUP($A92,Kalendarium!$A$2:$L$379,8,FALSE))</f>
        <v/>
      </c>
      <c r="G92" s="128" t="str">
        <f>IF($A92&gt;Kalendarium!$A$380,"",VLOOKUP($A92,Kalendarium!$A$2:$L$379,10,FALSE))</f>
        <v/>
      </c>
      <c r="H92" s="131" t="str">
        <f>IF($A92&gt;Kalendarium!$A$380,"",IF(VLOOKUP($A92,Kalendarium!$A$2:$L$379,11,FALSE)=0,"",VLOOKUP($A92,Kalendarium!$A$2:$L$379,11,FALSE)))</f>
        <v/>
      </c>
      <c r="I92" s="132" t="str">
        <f>IF($A92&gt;Kalendarium!$A$380,"",IF(VLOOKUP($A92,Kalendarium!$A$2:$L$379,12,FALSE)=0,"",VLOOKUP($A92,Kalendarium!$A$2:$L$379,12,FALSE)))</f>
        <v/>
      </c>
    </row>
    <row r="93" spans="1:9" ht="15" thickTop="1" x14ac:dyDescent="0.3"/>
  </sheetData>
  <mergeCells count="1">
    <mergeCell ref="D1:I1"/>
  </mergeCells>
  <conditionalFormatting sqref="A3:I92">
    <cfRule type="expression" dxfId="1" priority="1">
      <formula>$D3="F"</formula>
    </cfRule>
    <cfRule type="expression" dxfId="0" priority="2">
      <formula>$C3="K"</formula>
    </cfRule>
  </conditionalFormatting>
  <pageMargins left="0.70866141732283472" right="0.31496062992125984" top="0.78740157480314965" bottom="0.78740157480314965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50035-F2D7-4F9F-A06A-AFB6A5D1AE54}">
  <sheetPr>
    <pageSetUpPr fitToPage="1"/>
  </sheetPr>
  <dimension ref="A1:S51"/>
  <sheetViews>
    <sheetView topLeftCell="A23" zoomScale="125" zoomScaleNormal="125" workbookViewId="0">
      <selection activeCell="E39" sqref="E39"/>
    </sheetView>
  </sheetViews>
  <sheetFormatPr baseColWidth="10" defaultColWidth="11.5546875" defaultRowHeight="13.2" x14ac:dyDescent="0.25"/>
  <cols>
    <col min="1" max="1" width="4.109375" style="170" customWidth="1"/>
    <col min="2" max="2" width="21.88671875" style="154" customWidth="1"/>
    <col min="3" max="3" width="0.6640625" style="154" customWidth="1"/>
    <col min="4" max="4" width="4.109375" style="170" customWidth="1"/>
    <col min="5" max="5" width="23.44140625" style="154" customWidth="1"/>
    <col min="6" max="6" width="0.6640625" style="154" customWidth="1"/>
    <col min="7" max="7" width="4.109375" style="170" customWidth="1"/>
    <col min="8" max="8" width="23.33203125" style="154" customWidth="1"/>
    <col min="9" max="9" width="0.6640625" style="154" customWidth="1"/>
    <col min="10" max="10" width="4.109375" style="154" customWidth="1"/>
    <col min="11" max="11" width="23.44140625" style="154" customWidth="1"/>
    <col min="12" max="16384" width="11.5546875" style="154"/>
  </cols>
  <sheetData>
    <row r="1" spans="1:15" x14ac:dyDescent="0.25">
      <c r="A1" s="154"/>
      <c r="D1" s="154"/>
      <c r="G1" s="154"/>
    </row>
    <row r="2" spans="1:15" x14ac:dyDescent="0.25">
      <c r="A2" s="154"/>
      <c r="D2" s="154"/>
      <c r="G2" s="154"/>
    </row>
    <row r="3" spans="1:15" x14ac:dyDescent="0.25">
      <c r="A3" s="154"/>
      <c r="D3" s="154"/>
      <c r="G3" s="154"/>
    </row>
    <row r="4" spans="1:15" x14ac:dyDescent="0.25">
      <c r="A4" s="154"/>
      <c r="D4" s="154"/>
      <c r="G4" s="154"/>
    </row>
    <row r="5" spans="1:15" x14ac:dyDescent="0.25">
      <c r="A5" s="154"/>
      <c r="D5" s="154"/>
      <c r="G5" s="154"/>
    </row>
    <row r="6" spans="1:15" x14ac:dyDescent="0.25">
      <c r="A6" s="154"/>
      <c r="D6" s="154"/>
      <c r="G6" s="154"/>
    </row>
    <row r="7" spans="1:15" ht="20.399999999999999" x14ac:dyDescent="0.35">
      <c r="A7" s="154"/>
      <c r="D7" s="182" t="s">
        <v>147</v>
      </c>
      <c r="E7" s="182"/>
      <c r="F7" s="182"/>
      <c r="G7" s="182"/>
      <c r="H7" s="183"/>
    </row>
    <row r="8" spans="1:15" x14ac:dyDescent="0.25">
      <c r="A8" s="154"/>
      <c r="D8" s="154"/>
      <c r="G8" s="154"/>
    </row>
    <row r="9" spans="1:15" ht="20.399999999999999" x14ac:dyDescent="0.35">
      <c r="A9" s="154"/>
      <c r="D9" s="182" t="s">
        <v>148</v>
      </c>
      <c r="E9" s="182"/>
      <c r="F9" s="182"/>
      <c r="G9" s="182"/>
      <c r="H9" s="183"/>
      <c r="I9" s="184"/>
      <c r="J9" s="184"/>
      <c r="K9" s="184"/>
    </row>
    <row r="10" spans="1:15" x14ac:dyDescent="0.25">
      <c r="A10" s="154"/>
      <c r="D10" s="155" t="s">
        <v>149</v>
      </c>
      <c r="G10" s="154"/>
    </row>
    <row r="11" spans="1:15" x14ac:dyDescent="0.25">
      <c r="A11" s="154"/>
      <c r="D11" s="154"/>
      <c r="G11" s="154"/>
    </row>
    <row r="12" spans="1:15" x14ac:dyDescent="0.25">
      <c r="A12" s="154"/>
      <c r="D12" s="154"/>
      <c r="G12" s="154"/>
    </row>
    <row r="13" spans="1:15" s="159" customFormat="1" ht="31.2" x14ac:dyDescent="0.3">
      <c r="A13" s="156" t="s">
        <v>150</v>
      </c>
      <c r="B13" s="157" t="s">
        <v>151</v>
      </c>
      <c r="C13" s="158"/>
      <c r="D13" s="156" t="s">
        <v>152</v>
      </c>
      <c r="E13" s="157" t="s">
        <v>19</v>
      </c>
      <c r="F13" s="158"/>
      <c r="G13" s="156" t="s">
        <v>153</v>
      </c>
      <c r="H13" s="157" t="s">
        <v>17</v>
      </c>
      <c r="J13" s="156" t="s">
        <v>154</v>
      </c>
      <c r="K13" s="157" t="s">
        <v>11</v>
      </c>
      <c r="O13" s="157"/>
    </row>
    <row r="14" spans="1:15" x14ac:dyDescent="0.25">
      <c r="A14" s="160" t="s">
        <v>155</v>
      </c>
      <c r="B14" s="160"/>
      <c r="C14" s="160"/>
      <c r="D14" s="160" t="s">
        <v>156</v>
      </c>
      <c r="E14" s="160"/>
      <c r="F14" s="160"/>
      <c r="G14" s="160" t="s">
        <v>157</v>
      </c>
      <c r="H14" s="160"/>
      <c r="J14" s="160" t="s">
        <v>158</v>
      </c>
      <c r="K14" s="160"/>
      <c r="O14" s="160"/>
    </row>
    <row r="15" spans="1:15" x14ac:dyDescent="0.25">
      <c r="A15" s="160" t="s">
        <v>159</v>
      </c>
      <c r="B15" s="160"/>
      <c r="C15" s="160"/>
      <c r="D15" s="160" t="s">
        <v>160</v>
      </c>
      <c r="E15" s="160"/>
      <c r="F15" s="160"/>
      <c r="G15" s="160" t="s">
        <v>161</v>
      </c>
      <c r="H15" s="160"/>
      <c r="J15" s="160" t="s">
        <v>162</v>
      </c>
      <c r="K15" s="160"/>
      <c r="O15" s="160"/>
    </row>
    <row r="16" spans="1:15" x14ac:dyDescent="0.25">
      <c r="A16" s="160" t="s">
        <v>163</v>
      </c>
      <c r="B16" s="160"/>
      <c r="C16" s="160"/>
      <c r="D16" s="160" t="s">
        <v>164</v>
      </c>
      <c r="E16" s="161"/>
      <c r="F16" s="160"/>
      <c r="G16" s="160"/>
      <c r="H16" s="160"/>
      <c r="J16" s="160" t="s">
        <v>165</v>
      </c>
      <c r="K16" s="162"/>
      <c r="O16" s="160"/>
    </row>
    <row r="17" spans="1:19" x14ac:dyDescent="0.25">
      <c r="A17" s="154" t="s">
        <v>166</v>
      </c>
      <c r="B17" s="161">
        <v>19412</v>
      </c>
      <c r="C17" s="162"/>
      <c r="D17" s="154" t="s">
        <v>166</v>
      </c>
      <c r="E17" s="161">
        <v>16971</v>
      </c>
      <c r="F17" s="162"/>
      <c r="G17" s="154" t="s">
        <v>166</v>
      </c>
      <c r="H17" s="161">
        <v>30047</v>
      </c>
      <c r="J17" s="154" t="s">
        <v>166</v>
      </c>
      <c r="K17" s="161"/>
      <c r="O17" s="161"/>
    </row>
    <row r="18" spans="1:19" x14ac:dyDescent="0.25">
      <c r="A18" s="154" t="s">
        <v>167</v>
      </c>
      <c r="D18" s="154" t="s">
        <v>168</v>
      </c>
      <c r="G18" s="154" t="s">
        <v>169</v>
      </c>
      <c r="J18" s="154" t="s">
        <v>170</v>
      </c>
      <c r="K18" s="161">
        <v>15349</v>
      </c>
      <c r="O18" s="161"/>
    </row>
    <row r="19" spans="1:19" x14ac:dyDescent="0.25">
      <c r="A19" s="154" t="s">
        <v>171</v>
      </c>
      <c r="D19" s="154" t="s">
        <v>172</v>
      </c>
      <c r="G19" s="154" t="s">
        <v>173</v>
      </c>
      <c r="J19" s="154" t="s">
        <v>174</v>
      </c>
    </row>
    <row r="20" spans="1:19" x14ac:dyDescent="0.25">
      <c r="A20" s="154" t="s">
        <v>175</v>
      </c>
      <c r="D20" s="154" t="s">
        <v>176</v>
      </c>
      <c r="G20" s="154" t="s">
        <v>176</v>
      </c>
      <c r="H20" s="163"/>
      <c r="J20" s="154" t="s">
        <v>175</v>
      </c>
      <c r="K20" s="164"/>
    </row>
    <row r="21" spans="1:19" x14ac:dyDescent="0.25">
      <c r="A21" s="165" t="s">
        <v>177</v>
      </c>
      <c r="B21" s="166" t="str">
        <f>"0662829831"</f>
        <v>0662829831</v>
      </c>
      <c r="C21" s="165"/>
      <c r="D21" s="165" t="s">
        <v>177</v>
      </c>
      <c r="E21" s="164" t="s">
        <v>178</v>
      </c>
      <c r="G21" s="167" t="s">
        <v>179</v>
      </c>
      <c r="H21" s="168" t="s">
        <v>180</v>
      </c>
      <c r="J21" s="165" t="s">
        <v>177</v>
      </c>
      <c r="K21" s="164" t="s">
        <v>181</v>
      </c>
    </row>
    <row r="22" spans="1:19" x14ac:dyDescent="0.25">
      <c r="A22" s="167" t="s">
        <v>179</v>
      </c>
      <c r="B22" s="164" t="s">
        <v>182</v>
      </c>
      <c r="D22" s="167" t="s">
        <v>179</v>
      </c>
      <c r="E22" s="164" t="s">
        <v>183</v>
      </c>
      <c r="G22" s="169" t="s">
        <v>184</v>
      </c>
      <c r="H22" s="163" t="s">
        <v>185</v>
      </c>
      <c r="J22" s="167" t="s">
        <v>179</v>
      </c>
      <c r="K22" s="154" t="s">
        <v>186</v>
      </c>
      <c r="O22" s="164"/>
    </row>
    <row r="23" spans="1:19" x14ac:dyDescent="0.25">
      <c r="A23" s="169" t="s">
        <v>187</v>
      </c>
      <c r="D23" s="169" t="s">
        <v>188</v>
      </c>
      <c r="E23" s="164"/>
      <c r="J23" s="167"/>
      <c r="O23" s="164"/>
    </row>
    <row r="24" spans="1:19" ht="8.25" customHeight="1" x14ac:dyDescent="0.25">
      <c r="A24" s="154"/>
      <c r="D24" s="154"/>
      <c r="G24" s="154"/>
      <c r="J24" s="169"/>
      <c r="K24" s="164"/>
    </row>
    <row r="25" spans="1:19" s="159" customFormat="1" ht="44.4" x14ac:dyDescent="0.3">
      <c r="A25" s="156" t="s">
        <v>189</v>
      </c>
      <c r="B25" s="157" t="s">
        <v>190</v>
      </c>
      <c r="C25" s="158"/>
      <c r="D25" s="156" t="s">
        <v>191</v>
      </c>
      <c r="E25" s="157" t="s">
        <v>24</v>
      </c>
      <c r="F25" s="158"/>
      <c r="G25" s="156" t="s">
        <v>192</v>
      </c>
      <c r="H25" s="157" t="s">
        <v>216</v>
      </c>
      <c r="I25" s="158"/>
      <c r="J25" s="156" t="s">
        <v>193</v>
      </c>
      <c r="K25" s="157" t="s">
        <v>20</v>
      </c>
      <c r="S25" s="158"/>
    </row>
    <row r="26" spans="1:19" x14ac:dyDescent="0.25">
      <c r="A26" s="160" t="s">
        <v>194</v>
      </c>
      <c r="B26" s="160"/>
      <c r="D26" s="160" t="s">
        <v>195</v>
      </c>
      <c r="E26" s="160"/>
      <c r="G26" s="160" t="s">
        <v>196</v>
      </c>
      <c r="H26" s="160"/>
      <c r="J26" s="171" t="s">
        <v>197</v>
      </c>
      <c r="K26" s="172"/>
      <c r="S26" s="160"/>
    </row>
    <row r="27" spans="1:19" x14ac:dyDescent="0.25">
      <c r="A27" s="160" t="s">
        <v>198</v>
      </c>
      <c r="B27" s="160"/>
      <c r="D27" s="160"/>
      <c r="E27" s="160"/>
      <c r="G27" s="160" t="s">
        <v>199</v>
      </c>
      <c r="H27" s="160"/>
      <c r="J27" s="160" t="s">
        <v>200</v>
      </c>
      <c r="K27" s="160"/>
      <c r="L27" s="160"/>
      <c r="S27" s="160"/>
    </row>
    <row r="28" spans="1:19" x14ac:dyDescent="0.25">
      <c r="A28" s="160"/>
      <c r="B28" s="160"/>
      <c r="D28" s="160"/>
      <c r="E28" s="160"/>
      <c r="G28" s="160"/>
      <c r="H28" s="160"/>
      <c r="J28" s="154" t="s">
        <v>166</v>
      </c>
      <c r="K28" s="161">
        <v>20291</v>
      </c>
      <c r="L28" s="160"/>
      <c r="S28" s="160"/>
    </row>
    <row r="29" spans="1:19" x14ac:dyDescent="0.25">
      <c r="A29" s="154" t="s">
        <v>166</v>
      </c>
      <c r="B29" s="161">
        <v>17453</v>
      </c>
      <c r="D29" s="154" t="s">
        <v>166</v>
      </c>
      <c r="E29" s="161">
        <v>29568</v>
      </c>
      <c r="G29" s="154" t="s">
        <v>166</v>
      </c>
      <c r="H29" s="161">
        <v>15397</v>
      </c>
      <c r="J29" s="154" t="s">
        <v>201</v>
      </c>
      <c r="S29" s="162"/>
    </row>
    <row r="30" spans="1:19" x14ac:dyDescent="0.25">
      <c r="A30" s="154" t="s">
        <v>202</v>
      </c>
      <c r="D30" s="154" t="s">
        <v>203</v>
      </c>
      <c r="G30" s="154" t="s">
        <v>204</v>
      </c>
      <c r="J30" s="154" t="s">
        <v>171</v>
      </c>
    </row>
    <row r="31" spans="1:19" x14ac:dyDescent="0.25">
      <c r="A31" s="154" t="s">
        <v>205</v>
      </c>
      <c r="D31" s="154" t="s">
        <v>217</v>
      </c>
      <c r="G31" s="154" t="s">
        <v>206</v>
      </c>
      <c r="J31" s="154" t="s">
        <v>175</v>
      </c>
    </row>
    <row r="32" spans="1:19" x14ac:dyDescent="0.25">
      <c r="A32" s="154" t="s">
        <v>175</v>
      </c>
      <c r="D32" s="154" t="s">
        <v>207</v>
      </c>
      <c r="G32" s="154" t="s">
        <v>175</v>
      </c>
      <c r="J32" s="165" t="s">
        <v>177</v>
      </c>
      <c r="K32" s="164" t="s">
        <v>208</v>
      </c>
    </row>
    <row r="33" spans="1:19" x14ac:dyDescent="0.25">
      <c r="A33" s="165" t="s">
        <v>177</v>
      </c>
      <c r="B33" s="164" t="s">
        <v>209</v>
      </c>
      <c r="D33" s="165" t="s">
        <v>177</v>
      </c>
      <c r="E33" s="164"/>
      <c r="G33" s="165" t="s">
        <v>177</v>
      </c>
      <c r="H33" s="164" t="s">
        <v>209</v>
      </c>
      <c r="J33" s="167" t="s">
        <v>179</v>
      </c>
      <c r="K33" s="164" t="s">
        <v>210</v>
      </c>
      <c r="S33" s="165"/>
    </row>
    <row r="34" spans="1:19" x14ac:dyDescent="0.25">
      <c r="A34" s="167" t="s">
        <v>179</v>
      </c>
      <c r="B34" s="164" t="str">
        <f>"+43 664 2816075"</f>
        <v>+43 664 2816075</v>
      </c>
      <c r="D34" s="167" t="s">
        <v>179</v>
      </c>
      <c r="E34" s="164" t="str">
        <f>"+43 664 2802752"</f>
        <v>+43 664 2802752</v>
      </c>
      <c r="G34" s="167" t="s">
        <v>179</v>
      </c>
      <c r="H34" s="164" t="s">
        <v>211</v>
      </c>
      <c r="J34" s="169" t="s">
        <v>212</v>
      </c>
    </row>
    <row r="35" spans="1:19" ht="13.2" customHeight="1" x14ac:dyDescent="0.25">
      <c r="A35" s="167" t="s">
        <v>213</v>
      </c>
      <c r="D35" s="167" t="s">
        <v>214</v>
      </c>
      <c r="G35" s="167" t="s">
        <v>215</v>
      </c>
      <c r="J35" s="167"/>
      <c r="K35" s="164"/>
    </row>
    <row r="36" spans="1:19" ht="10.95" customHeight="1" x14ac:dyDescent="0.25">
      <c r="A36" s="167"/>
      <c r="D36" s="169"/>
      <c r="E36" s="163"/>
      <c r="G36" s="169"/>
      <c r="H36" s="163"/>
      <c r="J36" s="169"/>
      <c r="K36" s="163"/>
    </row>
    <row r="37" spans="1:19" ht="9" customHeight="1" x14ac:dyDescent="0.25">
      <c r="A37" s="169"/>
      <c r="B37" s="164"/>
      <c r="D37" s="169"/>
      <c r="E37" s="164"/>
      <c r="G37" s="154"/>
      <c r="J37" s="169"/>
      <c r="K37" s="164"/>
    </row>
    <row r="38" spans="1:19" ht="9" customHeight="1" x14ac:dyDescent="0.25">
      <c r="A38" s="154"/>
      <c r="D38" s="169"/>
      <c r="E38" s="164"/>
      <c r="G38" s="154"/>
      <c r="J38" s="169"/>
      <c r="K38" s="164"/>
    </row>
    <row r="39" spans="1:19" s="159" customFormat="1" ht="26.4" customHeight="1" x14ac:dyDescent="0.2">
      <c r="A39" s="156"/>
      <c r="B39" s="157"/>
      <c r="C39" s="158"/>
      <c r="D39" s="156"/>
      <c r="E39" s="157"/>
      <c r="J39" s="169"/>
      <c r="K39" s="164"/>
    </row>
    <row r="40" spans="1:19" ht="15.6" x14ac:dyDescent="0.25">
      <c r="A40" s="173"/>
      <c r="B40" s="157"/>
      <c r="C40" s="158"/>
      <c r="D40" s="156"/>
      <c r="E40" s="157"/>
    </row>
    <row r="41" spans="1:19" x14ac:dyDescent="0.25">
      <c r="A41" s="160"/>
      <c r="B41" s="160"/>
      <c r="C41" s="160"/>
      <c r="D41" s="160"/>
      <c r="E41" s="160"/>
    </row>
    <row r="42" spans="1:19" x14ac:dyDescent="0.25">
      <c r="A42" s="154"/>
      <c r="B42" s="161"/>
      <c r="C42" s="162"/>
      <c r="D42" s="154"/>
      <c r="E42" s="161"/>
    </row>
    <row r="43" spans="1:19" x14ac:dyDescent="0.25">
      <c r="A43" s="154"/>
      <c r="D43" s="154"/>
    </row>
    <row r="44" spans="1:19" x14ac:dyDescent="0.25">
      <c r="A44" s="154"/>
      <c r="D44" s="154"/>
    </row>
    <row r="45" spans="1:19" x14ac:dyDescent="0.25">
      <c r="A45" s="154"/>
      <c r="D45" s="154"/>
    </row>
    <row r="46" spans="1:19" x14ac:dyDescent="0.25">
      <c r="A46" s="165"/>
      <c r="B46" s="164"/>
      <c r="C46" s="165"/>
      <c r="D46" s="165"/>
      <c r="E46" s="164"/>
    </row>
    <row r="47" spans="1:19" x14ac:dyDescent="0.25">
      <c r="A47" s="167"/>
      <c r="B47" s="164"/>
      <c r="D47" s="167"/>
      <c r="E47" s="164"/>
    </row>
    <row r="48" spans="1:19" x14ac:dyDescent="0.25">
      <c r="A48" s="169"/>
      <c r="D48" s="169"/>
    </row>
    <row r="49" spans="1:5" ht="10.5" customHeight="1" x14ac:dyDescent="0.25">
      <c r="A49" s="169"/>
      <c r="B49" s="164"/>
      <c r="D49" s="169"/>
      <c r="E49" s="164"/>
    </row>
    <row r="50" spans="1:5" ht="10.5" customHeight="1" x14ac:dyDescent="0.25">
      <c r="A50" s="167"/>
      <c r="B50" s="164"/>
      <c r="D50" s="169"/>
    </row>
    <row r="51" spans="1:5" x14ac:dyDescent="0.25">
      <c r="A51" s="167"/>
      <c r="B51" s="164"/>
      <c r="D51" s="169"/>
    </row>
  </sheetData>
  <mergeCells count="2">
    <mergeCell ref="D7:H7"/>
    <mergeCell ref="D9:K9"/>
  </mergeCells>
  <hyperlinks>
    <hyperlink ref="D10" r:id="rId1" xr:uid="{79E8CCF9-D939-4F52-9045-E8CC5096B4DC}"/>
  </hyperlinks>
  <pageMargins left="0.78740157480314965" right="0.19685039370078741" top="0.19685039370078741" bottom="0.59055118110236227" header="0.11811023622047245" footer="0.31496062992125984"/>
  <pageSetup paperSize="9" scale="83" orientation="portrait" r:id="rId2"/>
  <headerFooter alignWithMargins="0">
    <oddFooter>&amp;L&amp;D&amp;RD:\_Wintext\Ritter\&amp;F\&amp;A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6</vt:i4>
      </vt:variant>
    </vt:vector>
  </HeadingPairs>
  <TitlesOfParts>
    <vt:vector size="11" baseType="lpstr">
      <vt:lpstr>Kalenderbasis</vt:lpstr>
      <vt:lpstr>Kalendarium</vt:lpstr>
      <vt:lpstr>A4_Jahreskalender_neu</vt:lpstr>
      <vt:lpstr>HP-Kalender</vt:lpstr>
      <vt:lpstr>Standesliste</vt:lpstr>
      <vt:lpstr>A4_Jahreskalender_neu!Druckbereich</vt:lpstr>
      <vt:lpstr>'HP-Kalender'!Druckbereich</vt:lpstr>
      <vt:lpstr>Kalendarium!Druckbereich</vt:lpstr>
      <vt:lpstr>Standesliste!Druckbereich</vt:lpstr>
      <vt:lpstr>'HP-Kalender'!Drucktitel</vt:lpstr>
      <vt:lpstr>Kalendarium!Drucktitel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Schmid</dc:creator>
  <cp:lastModifiedBy>Hans Schmid</cp:lastModifiedBy>
  <cp:lastPrinted>2025-06-19T15:15:23Z</cp:lastPrinted>
  <dcterms:created xsi:type="dcterms:W3CDTF">2025-03-05T10:40:11Z</dcterms:created>
  <dcterms:modified xsi:type="dcterms:W3CDTF">2025-06-19T15:15:30Z</dcterms:modified>
</cp:coreProperties>
</file>